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024\ÓVODA\Önköltségszámítás\2024 kalkuláció\"/>
    </mc:Choice>
  </mc:AlternateContent>
  <bookViews>
    <workbookView xWindow="0" yWindow="0" windowWidth="20490" windowHeight="7755"/>
  </bookViews>
  <sheets>
    <sheet name="önköltség valós" sheetId="1" r:id="rId1"/>
    <sheet name="2024.05 hó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C18" i="2"/>
  <c r="C20" i="2" s="1"/>
  <c r="C5" i="2" s="1"/>
  <c r="C36" i="1" s="1"/>
  <c r="D18" i="2"/>
  <c r="B18" i="2"/>
  <c r="D9" i="2"/>
  <c r="B9" i="2"/>
  <c r="E6" i="2"/>
  <c r="C9" i="2" l="1"/>
  <c r="E5" i="2"/>
  <c r="E9" i="2" s="1"/>
  <c r="D7" i="1"/>
  <c r="N9" i="1"/>
  <c r="N19" i="1"/>
  <c r="N21" i="1"/>
  <c r="N22" i="1"/>
  <c r="L13" i="1"/>
  <c r="N13" i="1" s="1"/>
  <c r="L14" i="1"/>
  <c r="N14" i="1" s="1"/>
  <c r="L15" i="1"/>
  <c r="N15" i="1" s="1"/>
  <c r="D9" i="1"/>
  <c r="D13" i="1" l="1"/>
  <c r="D14" i="1"/>
  <c r="D15" i="1"/>
  <c r="L7" i="1" l="1"/>
  <c r="N7" i="1" s="1"/>
  <c r="L8" i="1"/>
  <c r="N8" i="1" s="1"/>
  <c r="L10" i="1"/>
  <c r="N10" i="1" s="1"/>
  <c r="O10" i="1" s="1"/>
  <c r="L11" i="1"/>
  <c r="N11" i="1" s="1"/>
  <c r="L12" i="1"/>
  <c r="N12" i="1" s="1"/>
  <c r="L16" i="1"/>
  <c r="N16" i="1" s="1"/>
  <c r="L17" i="1"/>
  <c r="N17" i="1" s="1"/>
  <c r="L18" i="1"/>
  <c r="N18" i="1" s="1"/>
  <c r="L20" i="1"/>
  <c r="N20" i="1" s="1"/>
  <c r="L23" i="1"/>
  <c r="N23" i="1" s="1"/>
  <c r="L6" i="1"/>
  <c r="N6" i="1" s="1"/>
  <c r="B47" i="1"/>
  <c r="D17" i="1" l="1"/>
  <c r="D16" i="1"/>
  <c r="D10" i="1"/>
  <c r="D11" i="1"/>
  <c r="D12" i="1"/>
  <c r="D8" i="1"/>
  <c r="D18" i="1"/>
  <c r="D19" i="1"/>
  <c r="D20" i="1"/>
  <c r="D21" i="1"/>
  <c r="D22" i="1"/>
  <c r="D23" i="1"/>
  <c r="D6" i="1"/>
  <c r="H36" i="1"/>
  <c r="B24" i="1"/>
  <c r="E37" i="1" l="1"/>
  <c r="D40" i="1" l="1"/>
  <c r="C40" i="1"/>
  <c r="B40" i="1"/>
  <c r="E36" i="1"/>
  <c r="D24" i="1" l="1"/>
  <c r="F20" i="1" s="1"/>
  <c r="E40" i="1"/>
  <c r="F8" i="1" l="1"/>
  <c r="F15" i="1"/>
  <c r="F14" i="1"/>
  <c r="F13" i="1"/>
  <c r="F9" i="1"/>
  <c r="F11" i="1"/>
  <c r="F23" i="1"/>
  <c r="F18" i="1"/>
  <c r="F10" i="1"/>
  <c r="F22" i="1"/>
  <c r="F6" i="1"/>
  <c r="F12" i="1"/>
  <c r="F21" i="1"/>
  <c r="F19" i="1"/>
  <c r="F17" i="1"/>
  <c r="F7" i="1"/>
  <c r="F16" i="1"/>
</calcChain>
</file>

<file path=xl/sharedStrings.xml><?xml version="1.0" encoding="utf-8"?>
<sst xmlns="http://schemas.openxmlformats.org/spreadsheetml/2006/main" count="90" uniqueCount="70">
  <si>
    <t>Igénybevevők</t>
  </si>
  <si>
    <t>Óvoda</t>
  </si>
  <si>
    <t>összesen</t>
  </si>
  <si>
    <t>Összesen</t>
  </si>
  <si>
    <t>Iskola"TEU" (Egymi,Arany J)</t>
  </si>
  <si>
    <t>Iskola"TE" (Egymi,Arany J)</t>
  </si>
  <si>
    <t>Iskola"E" (Egymi,Arany J)</t>
  </si>
  <si>
    <t>Székely J. Ált.Isk "TEU"</t>
  </si>
  <si>
    <t>Székely J. Ált.Isk "TE"</t>
  </si>
  <si>
    <t>Székely J. Ált.Isk "E"</t>
  </si>
  <si>
    <t>Óvoda "TEU"</t>
  </si>
  <si>
    <t>Óvoda "TE"</t>
  </si>
  <si>
    <t>Tízórai</t>
  </si>
  <si>
    <t>Ebéd</t>
  </si>
  <si>
    <t>Uzsonna</t>
  </si>
  <si>
    <t>%</t>
  </si>
  <si>
    <t>Kiszabat alapján a napi étkezések nyersanyag ktg. megbontása</t>
  </si>
  <si>
    <t>Vendégétkeztetés "TEU"</t>
  </si>
  <si>
    <t>Vendégétkeztetés "TE"</t>
  </si>
  <si>
    <t>Vendégétkeztetés "E"</t>
  </si>
  <si>
    <t>Szociális étkeztetés "TEU"</t>
  </si>
  <si>
    <t>Szociális étkeztetés "TE"</t>
  </si>
  <si>
    <t>Szociális étkeztetés "E"</t>
  </si>
  <si>
    <t>"Kiszabat" alapján a napi 3x-i  étkezések aránya</t>
  </si>
  <si>
    <t>Súlyozott adatok, Számítási egység                    (Napi 3x-i étkezés)</t>
  </si>
  <si>
    <t>37/2014 (IV.30) EMMI Rendelet 3.sz.mell. Korcsoportonkénti napi energiaszükséglet átlag(óvodához viszonyított)</t>
  </si>
  <si>
    <t>Felhasználás</t>
  </si>
  <si>
    <t>Iskola(Arany,Egymi)</t>
  </si>
  <si>
    <t>Székely J.Ált.Iskola</t>
  </si>
  <si>
    <t>Vendég</t>
  </si>
  <si>
    <t>Szociális étk</t>
  </si>
  <si>
    <t>Nettó térítési díj</t>
  </si>
  <si>
    <t>Nettó térítési díj kerekítési szabályok szerint</t>
  </si>
  <si>
    <t xml:space="preserve">Bruttó térítési díj </t>
  </si>
  <si>
    <t>Egységnyi nettó díj</t>
  </si>
  <si>
    <t>Normatíva levonás</t>
  </si>
  <si>
    <t>1. Élelmiszer ktg. Számítás</t>
  </si>
  <si>
    <t>2. Bérek, járulékok</t>
  </si>
  <si>
    <t>3. Dologi kiadások</t>
  </si>
  <si>
    <r>
      <t>élelmiszer</t>
    </r>
    <r>
      <rPr>
        <b/>
        <vertAlign val="superscript"/>
        <sz val="11"/>
        <rFont val="Arial"/>
        <family val="2"/>
        <charset val="238"/>
      </rPr>
      <t>1</t>
    </r>
  </si>
  <si>
    <r>
      <t>dologi kiadások</t>
    </r>
    <r>
      <rPr>
        <b/>
        <vertAlign val="superscript"/>
        <sz val="11"/>
        <rFont val="Arial"/>
        <family val="2"/>
        <charset val="238"/>
      </rPr>
      <t>3</t>
    </r>
  </si>
  <si>
    <r>
      <t>bér, járulék</t>
    </r>
    <r>
      <rPr>
        <b/>
        <vertAlign val="superscript"/>
        <sz val="11"/>
        <rFont val="Arial"/>
        <family val="2"/>
        <charset val="238"/>
      </rPr>
      <t>2</t>
    </r>
  </si>
  <si>
    <t>Tér.kül.</t>
  </si>
  <si>
    <t>Bölcsőde "TE"</t>
  </si>
  <si>
    <t>Bölcsőde "E"</t>
  </si>
  <si>
    <t>Bölcsőde</t>
  </si>
  <si>
    <t>Reggeli,tízórai</t>
  </si>
  <si>
    <t>Szünidei étkezés "E"</t>
  </si>
  <si>
    <t>296*</t>
  </si>
  <si>
    <t>régi árak (bruttó)</t>
  </si>
  <si>
    <t>Bölcsőde "RTEU"</t>
  </si>
  <si>
    <t xml:space="preserve">* 73.810 ft/fő/év (Szociális étkeztetés támogatása) / 249 nap (költségvetési törvény által meghatározott ellátási nap)=296 </t>
  </si>
  <si>
    <t>Szünidei</t>
  </si>
  <si>
    <t>2024. május évi tényleges költségek</t>
  </si>
  <si>
    <t>2024. évi kiadások</t>
  </si>
  <si>
    <t>Cofog nincs</t>
  </si>
  <si>
    <t>104035 Gyermekétkeztetés bölcsi</t>
  </si>
  <si>
    <t>096015 Gyermekétkeztetés</t>
  </si>
  <si>
    <t>104037 Intézményen kívüli gyerekétk.</t>
  </si>
  <si>
    <t>107051 szoc.étkeztetés</t>
  </si>
  <si>
    <t>900020 funkcióra nem sorolt</t>
  </si>
  <si>
    <t>2024. évi tényleges költségek</t>
  </si>
  <si>
    <t>Nyersanyag nyitó (2023.12.31)</t>
  </si>
  <si>
    <t>Nyersanyag beszerzés 2024. május</t>
  </si>
  <si>
    <t>Nyersanyag záró (2024.05.31)</t>
  </si>
  <si>
    <t>7 fő konyhai dolgozó + élelmezésvezető 2024. májusig évi személyi juttatásai+járulékai.</t>
  </si>
  <si>
    <t xml:space="preserve">2024. évi beszámoló szerinti dologi kiadások </t>
  </si>
  <si>
    <t xml:space="preserve">2024. május 31-i állapot szerinti évi étkeztetés elszámolás/felmérés </t>
  </si>
  <si>
    <t>Adagszám 2024. 05. hó tény</t>
  </si>
  <si>
    <t>tálalókonyha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</si>
</sst>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Ft&quot;_-;\-* #,##0\ &quot;Ft&quot;_-;_-* &quot;-&quot;??\ &quot;Ft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u val="singleAccounting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B1F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2" fillId="0" borderId="0" xfId="2"/>
    <xf numFmtId="0" fontId="4" fillId="0" borderId="0" xfId="2" applyFont="1" applyAlignment="1">
      <alignment horizontal="center"/>
    </xf>
    <xf numFmtId="0" fontId="2" fillId="2" borderId="1" xfId="2" applyFill="1" applyBorder="1"/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/>
    </xf>
    <xf numFmtId="0" fontId="2" fillId="0" borderId="1" xfId="2" applyBorder="1" applyAlignment="1">
      <alignment horizontal="left"/>
    </xf>
    <xf numFmtId="164" fontId="0" fillId="0" borderId="1" xfId="3" applyNumberFormat="1" applyFont="1" applyBorder="1" applyAlignment="1">
      <alignment horizontal="right"/>
    </xf>
    <xf numFmtId="9" fontId="2" fillId="0" borderId="0" xfId="1" applyFont="1"/>
    <xf numFmtId="9" fontId="4" fillId="0" borderId="0" xfId="2" applyNumberFormat="1" applyFont="1"/>
    <xf numFmtId="0" fontId="4" fillId="0" borderId="1" xfId="2" applyFont="1" applyBorder="1" applyAlignment="1">
      <alignment horizontal="left"/>
    </xf>
    <xf numFmtId="164" fontId="4" fillId="0" borderId="1" xfId="3" applyNumberFormat="1" applyFont="1" applyBorder="1" applyAlignment="1">
      <alignment horizontal="right"/>
    </xf>
    <xf numFmtId="0" fontId="2" fillId="0" borderId="1" xfId="2" applyBorder="1"/>
    <xf numFmtId="0" fontId="4" fillId="0" borderId="1" xfId="2" applyFont="1" applyBorder="1"/>
    <xf numFmtId="41" fontId="4" fillId="0" borderId="1" xfId="2" applyNumberFormat="1" applyFont="1" applyBorder="1"/>
    <xf numFmtId="41" fontId="4" fillId="0" borderId="0" xfId="2" applyNumberFormat="1" applyFont="1"/>
    <xf numFmtId="0" fontId="4" fillId="0" borderId="1" xfId="2" applyFont="1" applyBorder="1" applyAlignment="1">
      <alignment horizontal="center" vertical="center" wrapText="1"/>
    </xf>
    <xf numFmtId="9" fontId="2" fillId="0" borderId="1" xfId="1" applyFont="1" applyBorder="1"/>
    <xf numFmtId="164" fontId="5" fillId="0" borderId="1" xfId="3" applyNumberFormat="1" applyFont="1" applyBorder="1"/>
    <xf numFmtId="0" fontId="4" fillId="0" borderId="1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9" fontId="2" fillId="0" borderId="1" xfId="2" applyNumberFormat="1" applyBorder="1" applyAlignment="1">
      <alignment horizontal="left"/>
    </xf>
    <xf numFmtId="0" fontId="2" fillId="0" borderId="1" xfId="2" applyBorder="1" applyAlignment="1">
      <alignment horizontal="right"/>
    </xf>
    <xf numFmtId="9" fontId="4" fillId="0" borderId="1" xfId="2" applyNumberFormat="1" applyFont="1" applyBorder="1" applyAlignment="1">
      <alignment horizontal="center"/>
    </xf>
    <xf numFmtId="165" fontId="2" fillId="0" borderId="0" xfId="2" applyNumberFormat="1"/>
    <xf numFmtId="164" fontId="5" fillId="0" borderId="0" xfId="3" applyNumberFormat="1" applyFont="1" applyBorder="1"/>
    <xf numFmtId="41" fontId="4" fillId="5" borderId="1" xfId="2" applyNumberFormat="1" applyFont="1" applyFill="1" applyBorder="1"/>
    <xf numFmtId="41" fontId="2" fillId="5" borderId="1" xfId="2" applyNumberFormat="1" applyFill="1" applyBorder="1"/>
    <xf numFmtId="0" fontId="2" fillId="5" borderId="1" xfId="2" applyFill="1" applyBorder="1"/>
    <xf numFmtId="41" fontId="2" fillId="5" borderId="1" xfId="3" applyNumberFormat="1" applyFont="1" applyFill="1" applyBorder="1"/>
    <xf numFmtId="10" fontId="2" fillId="5" borderId="1" xfId="1" applyNumberFormat="1" applyFont="1" applyFill="1" applyBorder="1" applyAlignment="1">
      <alignment horizontal="center" vertical="center"/>
    </xf>
    <xf numFmtId="41" fontId="4" fillId="2" borderId="1" xfId="2" applyNumberFormat="1" applyFont="1" applyFill="1" applyBorder="1"/>
    <xf numFmtId="41" fontId="2" fillId="3" borderId="1" xfId="3" applyNumberFormat="1" applyFont="1" applyFill="1" applyBorder="1"/>
    <xf numFmtId="10" fontId="2" fillId="3" borderId="1" xfId="1" applyNumberFormat="1" applyFont="1" applyFill="1" applyBorder="1" applyAlignment="1">
      <alignment horizontal="center" vertical="center"/>
    </xf>
    <xf numFmtId="41" fontId="4" fillId="3" borderId="1" xfId="2" applyNumberFormat="1" applyFont="1" applyFill="1" applyBorder="1"/>
    <xf numFmtId="41" fontId="4" fillId="6" borderId="1" xfId="2" applyNumberFormat="1" applyFont="1" applyFill="1" applyBorder="1"/>
    <xf numFmtId="41" fontId="4" fillId="0" borderId="1" xfId="2" applyNumberFormat="1" applyFont="1" applyBorder="1" applyAlignment="1">
      <alignment horizontal="center" vertical="center" wrapText="1"/>
    </xf>
    <xf numFmtId="0" fontId="4" fillId="5" borderId="1" xfId="2" applyFont="1" applyFill="1" applyBorder="1"/>
    <xf numFmtId="1" fontId="4" fillId="2" borderId="1" xfId="2" applyNumberFormat="1" applyFont="1" applyFill="1" applyBorder="1"/>
    <xf numFmtId="1" fontId="4" fillId="3" borderId="1" xfId="2" applyNumberFormat="1" applyFont="1" applyFill="1" applyBorder="1"/>
    <xf numFmtId="1" fontId="4" fillId="6" borderId="1" xfId="2" applyNumberFormat="1" applyFont="1" applyFill="1" applyBorder="1"/>
    <xf numFmtId="164" fontId="7" fillId="5" borderId="1" xfId="3" applyNumberFormat="1" applyFont="1" applyFill="1" applyBorder="1"/>
    <xf numFmtId="41" fontId="2" fillId="2" borderId="1" xfId="2" applyNumberFormat="1" applyFill="1" applyBorder="1"/>
    <xf numFmtId="41" fontId="2" fillId="2" borderId="1" xfId="3" applyNumberFormat="1" applyFont="1" applyFill="1" applyBorder="1"/>
    <xf numFmtId="9" fontId="2" fillId="2" borderId="1" xfId="1" applyFont="1" applyFill="1" applyBorder="1" applyAlignment="1">
      <alignment horizontal="center" vertical="center"/>
    </xf>
    <xf numFmtId="164" fontId="7" fillId="2" borderId="1" xfId="3" applyNumberFormat="1" applyFont="1" applyFill="1" applyBorder="1"/>
    <xf numFmtId="0" fontId="2" fillId="3" borderId="1" xfId="2" applyFill="1" applyBorder="1"/>
    <xf numFmtId="41" fontId="2" fillId="3" borderId="1" xfId="2" applyNumberFormat="1" applyFill="1" applyBorder="1"/>
    <xf numFmtId="164" fontId="7" fillId="3" borderId="1" xfId="3" applyNumberFormat="1" applyFont="1" applyFill="1" applyBorder="1"/>
    <xf numFmtId="0" fontId="2" fillId="6" borderId="1" xfId="2" applyFill="1" applyBorder="1"/>
    <xf numFmtId="41" fontId="2" fillId="6" borderId="1" xfId="2" applyNumberFormat="1" applyFill="1" applyBorder="1"/>
    <xf numFmtId="41" fontId="2" fillId="6" borderId="1" xfId="3" applyNumberFormat="1" applyFont="1" applyFill="1" applyBorder="1"/>
    <xf numFmtId="10" fontId="2" fillId="6" borderId="1" xfId="1" applyNumberFormat="1" applyFont="1" applyFill="1" applyBorder="1" applyAlignment="1">
      <alignment horizontal="center" vertical="center"/>
    </xf>
    <xf numFmtId="164" fontId="7" fillId="6" borderId="1" xfId="3" applyNumberFormat="1" applyFont="1" applyFill="1" applyBorder="1"/>
    <xf numFmtId="0" fontId="6" fillId="0" borderId="0" xfId="2" applyFont="1"/>
    <xf numFmtId="0" fontId="9" fillId="0" borderId="1" xfId="2" applyFont="1" applyBorder="1" applyAlignment="1">
      <alignment horizontal="center"/>
    </xf>
    <xf numFmtId="164" fontId="7" fillId="6" borderId="1" xfId="3" applyNumberFormat="1" applyFont="1" applyFill="1" applyBorder="1" applyAlignment="1">
      <alignment horizontal="center" vertical="center"/>
    </xf>
    <xf numFmtId="164" fontId="4" fillId="5" borderId="5" xfId="2" applyNumberFormat="1" applyFont="1" applyFill="1" applyBorder="1" applyAlignment="1">
      <alignment horizontal="center" vertical="center" wrapText="1"/>
    </xf>
    <xf numFmtId="41" fontId="10" fillId="0" borderId="1" xfId="2" applyNumberFormat="1" applyFont="1" applyBorder="1"/>
    <xf numFmtId="0" fontId="2" fillId="0" borderId="0" xfId="2" applyAlignment="1">
      <alignment horizontal="center" vertical="center"/>
    </xf>
    <xf numFmtId="0" fontId="2" fillId="7" borderId="1" xfId="2" applyFill="1" applyBorder="1"/>
    <xf numFmtId="41" fontId="2" fillId="7" borderId="1" xfId="2" applyNumberFormat="1" applyFill="1" applyBorder="1"/>
    <xf numFmtId="41" fontId="2" fillId="7" borderId="1" xfId="3" applyNumberFormat="1" applyFont="1" applyFill="1" applyBorder="1"/>
    <xf numFmtId="10" fontId="2" fillId="7" borderId="1" xfId="1" applyNumberFormat="1" applyFont="1" applyFill="1" applyBorder="1" applyAlignment="1">
      <alignment horizontal="center" vertical="center"/>
    </xf>
    <xf numFmtId="164" fontId="7" fillId="7" borderId="1" xfId="3" applyNumberFormat="1" applyFont="1" applyFill="1" applyBorder="1"/>
    <xf numFmtId="0" fontId="4" fillId="7" borderId="1" xfId="2" applyFont="1" applyFill="1" applyBorder="1"/>
    <xf numFmtId="41" fontId="4" fillId="7" borderId="1" xfId="2" applyNumberFormat="1" applyFont="1" applyFill="1" applyBorder="1"/>
    <xf numFmtId="164" fontId="0" fillId="4" borderId="1" xfId="3" applyNumberFormat="1" applyFont="1" applyFill="1" applyBorder="1" applyAlignment="1">
      <alignment horizontal="right"/>
    </xf>
    <xf numFmtId="164" fontId="0" fillId="0" borderId="1" xfId="3" applyNumberFormat="1" applyFont="1" applyFill="1" applyBorder="1" applyAlignment="1">
      <alignment horizontal="right"/>
    </xf>
    <xf numFmtId="41" fontId="11" fillId="4" borderId="1" xfId="2" applyNumberFormat="1" applyFont="1" applyFill="1" applyBorder="1" applyAlignment="1">
      <alignment horizontal="center" vertical="center" wrapText="1"/>
    </xf>
    <xf numFmtId="41" fontId="11" fillId="4" borderId="1" xfId="2" applyNumberFormat="1" applyFont="1" applyFill="1" applyBorder="1"/>
    <xf numFmtId="41" fontId="12" fillId="0" borderId="1" xfId="2" applyNumberFormat="1" applyFont="1" applyBorder="1"/>
    <xf numFmtId="41" fontId="0" fillId="0" borderId="0" xfId="0" applyNumberFormat="1"/>
    <xf numFmtId="41" fontId="13" fillId="0" borderId="0" xfId="0" applyNumberFormat="1" applyFont="1"/>
    <xf numFmtId="164" fontId="4" fillId="5" borderId="5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164" fontId="4" fillId="7" borderId="2" xfId="2" applyNumberFormat="1" applyFont="1" applyFill="1" applyBorder="1" applyAlignment="1">
      <alignment horizontal="center" vertical="center" wrapText="1"/>
    </xf>
    <xf numFmtId="164" fontId="4" fillId="7" borderId="3" xfId="2" applyNumberFormat="1" applyFont="1" applyFill="1" applyBorder="1" applyAlignment="1">
      <alignment horizontal="center" vertical="center" wrapText="1"/>
    </xf>
    <xf numFmtId="164" fontId="4" fillId="7" borderId="4" xfId="2" applyNumberFormat="1" applyFont="1" applyFill="1" applyBorder="1" applyAlignment="1">
      <alignment horizontal="center" vertical="center" wrapText="1"/>
    </xf>
    <xf numFmtId="41" fontId="2" fillId="0" borderId="9" xfId="2" applyNumberFormat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164" fontId="4" fillId="3" borderId="6" xfId="2" applyNumberFormat="1" applyFont="1" applyFill="1" applyBorder="1" applyAlignment="1">
      <alignment horizontal="center" vertical="center"/>
    </xf>
    <xf numFmtId="164" fontId="4" fillId="3" borderId="8" xfId="2" applyNumberFormat="1" applyFont="1" applyFill="1" applyBorder="1" applyAlignment="1">
      <alignment horizontal="center" vertical="center"/>
    </xf>
    <xf numFmtId="164" fontId="4" fillId="6" borderId="6" xfId="2" applyNumberFormat="1" applyFont="1" applyFill="1" applyBorder="1" applyAlignment="1">
      <alignment horizontal="center" vertical="center"/>
    </xf>
    <xf numFmtId="164" fontId="4" fillId="6" borderId="7" xfId="2" applyNumberFormat="1" applyFont="1" applyFill="1" applyBorder="1" applyAlignment="1">
      <alignment horizontal="center" vertical="center"/>
    </xf>
    <xf numFmtId="164" fontId="4" fillId="6" borderId="8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</cellXfs>
  <cellStyles count="4">
    <cellStyle name="Ezres 2" xfId="3"/>
    <cellStyle name="Normál" xfId="0" builtinId="0"/>
    <cellStyle name="Normál 3" xfId="2"/>
    <cellStyle name="Százalék" xfId="1" builtinId="5"/>
  </cellStyles>
  <dxfs count="0"/>
  <tableStyles count="0" defaultTableStyle="TableStyleMedium2" defaultPivotStyle="PivotStyleLight16"/>
  <colors>
    <mruColors>
      <color rgb="FFF4B1FB"/>
      <color rgb="FFCCFF99"/>
      <color rgb="FFFFFF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pane xSplit="1" topLeftCell="B1" activePane="topRight" state="frozen"/>
      <selection pane="topRight" activeCell="B46" sqref="B46"/>
    </sheetView>
  </sheetViews>
  <sheetFormatPr defaultRowHeight="12.75" x14ac:dyDescent="0.2"/>
  <cols>
    <col min="1" max="1" width="28.5703125" style="3" customWidth="1"/>
    <col min="2" max="2" width="15.7109375" style="3" customWidth="1"/>
    <col min="3" max="3" width="20.28515625" style="3" customWidth="1"/>
    <col min="4" max="4" width="23.85546875" style="3" customWidth="1"/>
    <col min="5" max="5" width="24.140625" style="3" customWidth="1"/>
    <col min="6" max="8" width="13.85546875" style="3" customWidth="1"/>
    <col min="9" max="9" width="12.5703125" style="3" bestFit="1" customWidth="1"/>
    <col min="10" max="10" width="9.85546875" style="3" customWidth="1"/>
    <col min="11" max="11" width="10.7109375" style="3" customWidth="1"/>
    <col min="12" max="13" width="9.140625" style="3"/>
    <col min="14" max="14" width="11.28515625" style="3" customWidth="1"/>
    <col min="15" max="15" width="14.85546875" style="3" customWidth="1"/>
    <col min="16" max="259" width="9.140625" style="3"/>
    <col min="260" max="260" width="17.85546875" style="3" customWidth="1"/>
    <col min="261" max="261" width="14.140625" style="3" customWidth="1"/>
    <col min="262" max="262" width="16" style="3" customWidth="1"/>
    <col min="263" max="263" width="17.7109375" style="3" customWidth="1"/>
    <col min="264" max="264" width="13.5703125" style="3" customWidth="1"/>
    <col min="265" max="265" width="22.7109375" style="3" customWidth="1"/>
    <col min="266" max="515" width="9.140625" style="3"/>
    <col min="516" max="516" width="17.85546875" style="3" customWidth="1"/>
    <col min="517" max="517" width="14.140625" style="3" customWidth="1"/>
    <col min="518" max="518" width="16" style="3" customWidth="1"/>
    <col min="519" max="519" width="17.7109375" style="3" customWidth="1"/>
    <col min="520" max="520" width="13.5703125" style="3" customWidth="1"/>
    <col min="521" max="521" width="22.7109375" style="3" customWidth="1"/>
    <col min="522" max="771" width="9.140625" style="3"/>
    <col min="772" max="772" width="17.85546875" style="3" customWidth="1"/>
    <col min="773" max="773" width="14.140625" style="3" customWidth="1"/>
    <col min="774" max="774" width="16" style="3" customWidth="1"/>
    <col min="775" max="775" width="17.7109375" style="3" customWidth="1"/>
    <col min="776" max="776" width="13.5703125" style="3" customWidth="1"/>
    <col min="777" max="777" width="22.7109375" style="3" customWidth="1"/>
    <col min="778" max="1027" width="9.140625" style="3"/>
    <col min="1028" max="1028" width="17.85546875" style="3" customWidth="1"/>
    <col min="1029" max="1029" width="14.140625" style="3" customWidth="1"/>
    <col min="1030" max="1030" width="16" style="3" customWidth="1"/>
    <col min="1031" max="1031" width="17.7109375" style="3" customWidth="1"/>
    <col min="1032" max="1032" width="13.5703125" style="3" customWidth="1"/>
    <col min="1033" max="1033" width="22.7109375" style="3" customWidth="1"/>
    <col min="1034" max="1283" width="9.140625" style="3"/>
    <col min="1284" max="1284" width="17.85546875" style="3" customWidth="1"/>
    <col min="1285" max="1285" width="14.140625" style="3" customWidth="1"/>
    <col min="1286" max="1286" width="16" style="3" customWidth="1"/>
    <col min="1287" max="1287" width="17.7109375" style="3" customWidth="1"/>
    <col min="1288" max="1288" width="13.5703125" style="3" customWidth="1"/>
    <col min="1289" max="1289" width="22.7109375" style="3" customWidth="1"/>
    <col min="1290" max="1539" width="9.140625" style="3"/>
    <col min="1540" max="1540" width="17.85546875" style="3" customWidth="1"/>
    <col min="1541" max="1541" width="14.140625" style="3" customWidth="1"/>
    <col min="1542" max="1542" width="16" style="3" customWidth="1"/>
    <col min="1543" max="1543" width="17.7109375" style="3" customWidth="1"/>
    <col min="1544" max="1544" width="13.5703125" style="3" customWidth="1"/>
    <col min="1545" max="1545" width="22.7109375" style="3" customWidth="1"/>
    <col min="1546" max="1795" width="9.140625" style="3"/>
    <col min="1796" max="1796" width="17.85546875" style="3" customWidth="1"/>
    <col min="1797" max="1797" width="14.140625" style="3" customWidth="1"/>
    <col min="1798" max="1798" width="16" style="3" customWidth="1"/>
    <col min="1799" max="1799" width="17.7109375" style="3" customWidth="1"/>
    <col min="1800" max="1800" width="13.5703125" style="3" customWidth="1"/>
    <col min="1801" max="1801" width="22.7109375" style="3" customWidth="1"/>
    <col min="1802" max="2051" width="9.140625" style="3"/>
    <col min="2052" max="2052" width="17.85546875" style="3" customWidth="1"/>
    <col min="2053" max="2053" width="14.140625" style="3" customWidth="1"/>
    <col min="2054" max="2054" width="16" style="3" customWidth="1"/>
    <col min="2055" max="2055" width="17.7109375" style="3" customWidth="1"/>
    <col min="2056" max="2056" width="13.5703125" style="3" customWidth="1"/>
    <col min="2057" max="2057" width="22.7109375" style="3" customWidth="1"/>
    <col min="2058" max="2307" width="9.140625" style="3"/>
    <col min="2308" max="2308" width="17.85546875" style="3" customWidth="1"/>
    <col min="2309" max="2309" width="14.140625" style="3" customWidth="1"/>
    <col min="2310" max="2310" width="16" style="3" customWidth="1"/>
    <col min="2311" max="2311" width="17.7109375" style="3" customWidth="1"/>
    <col min="2312" max="2312" width="13.5703125" style="3" customWidth="1"/>
    <col min="2313" max="2313" width="22.7109375" style="3" customWidth="1"/>
    <col min="2314" max="2563" width="9.140625" style="3"/>
    <col min="2564" max="2564" width="17.85546875" style="3" customWidth="1"/>
    <col min="2565" max="2565" width="14.140625" style="3" customWidth="1"/>
    <col min="2566" max="2566" width="16" style="3" customWidth="1"/>
    <col min="2567" max="2567" width="17.7109375" style="3" customWidth="1"/>
    <col min="2568" max="2568" width="13.5703125" style="3" customWidth="1"/>
    <col min="2569" max="2569" width="22.7109375" style="3" customWidth="1"/>
    <col min="2570" max="2819" width="9.140625" style="3"/>
    <col min="2820" max="2820" width="17.85546875" style="3" customWidth="1"/>
    <col min="2821" max="2821" width="14.140625" style="3" customWidth="1"/>
    <col min="2822" max="2822" width="16" style="3" customWidth="1"/>
    <col min="2823" max="2823" width="17.7109375" style="3" customWidth="1"/>
    <col min="2824" max="2824" width="13.5703125" style="3" customWidth="1"/>
    <col min="2825" max="2825" width="22.7109375" style="3" customWidth="1"/>
    <col min="2826" max="3075" width="9.140625" style="3"/>
    <col min="3076" max="3076" width="17.85546875" style="3" customWidth="1"/>
    <col min="3077" max="3077" width="14.140625" style="3" customWidth="1"/>
    <col min="3078" max="3078" width="16" style="3" customWidth="1"/>
    <col min="3079" max="3079" width="17.7109375" style="3" customWidth="1"/>
    <col min="3080" max="3080" width="13.5703125" style="3" customWidth="1"/>
    <col min="3081" max="3081" width="22.7109375" style="3" customWidth="1"/>
    <col min="3082" max="3331" width="9.140625" style="3"/>
    <col min="3332" max="3332" width="17.85546875" style="3" customWidth="1"/>
    <col min="3333" max="3333" width="14.140625" style="3" customWidth="1"/>
    <col min="3334" max="3334" width="16" style="3" customWidth="1"/>
    <col min="3335" max="3335" width="17.7109375" style="3" customWidth="1"/>
    <col min="3336" max="3336" width="13.5703125" style="3" customWidth="1"/>
    <col min="3337" max="3337" width="22.7109375" style="3" customWidth="1"/>
    <col min="3338" max="3587" width="9.140625" style="3"/>
    <col min="3588" max="3588" width="17.85546875" style="3" customWidth="1"/>
    <col min="3589" max="3589" width="14.140625" style="3" customWidth="1"/>
    <col min="3590" max="3590" width="16" style="3" customWidth="1"/>
    <col min="3591" max="3591" width="17.7109375" style="3" customWidth="1"/>
    <col min="3592" max="3592" width="13.5703125" style="3" customWidth="1"/>
    <col min="3593" max="3593" width="22.7109375" style="3" customWidth="1"/>
    <col min="3594" max="3843" width="9.140625" style="3"/>
    <col min="3844" max="3844" width="17.85546875" style="3" customWidth="1"/>
    <col min="3845" max="3845" width="14.140625" style="3" customWidth="1"/>
    <col min="3846" max="3846" width="16" style="3" customWidth="1"/>
    <col min="3847" max="3847" width="17.7109375" style="3" customWidth="1"/>
    <col min="3848" max="3848" width="13.5703125" style="3" customWidth="1"/>
    <col min="3849" max="3849" width="22.7109375" style="3" customWidth="1"/>
    <col min="3850" max="4099" width="9.140625" style="3"/>
    <col min="4100" max="4100" width="17.85546875" style="3" customWidth="1"/>
    <col min="4101" max="4101" width="14.140625" style="3" customWidth="1"/>
    <col min="4102" max="4102" width="16" style="3" customWidth="1"/>
    <col min="4103" max="4103" width="17.7109375" style="3" customWidth="1"/>
    <col min="4104" max="4104" width="13.5703125" style="3" customWidth="1"/>
    <col min="4105" max="4105" width="22.7109375" style="3" customWidth="1"/>
    <col min="4106" max="4355" width="9.140625" style="3"/>
    <col min="4356" max="4356" width="17.85546875" style="3" customWidth="1"/>
    <col min="4357" max="4357" width="14.140625" style="3" customWidth="1"/>
    <col min="4358" max="4358" width="16" style="3" customWidth="1"/>
    <col min="4359" max="4359" width="17.7109375" style="3" customWidth="1"/>
    <col min="4360" max="4360" width="13.5703125" style="3" customWidth="1"/>
    <col min="4361" max="4361" width="22.7109375" style="3" customWidth="1"/>
    <col min="4362" max="4611" width="9.140625" style="3"/>
    <col min="4612" max="4612" width="17.85546875" style="3" customWidth="1"/>
    <col min="4613" max="4613" width="14.140625" style="3" customWidth="1"/>
    <col min="4614" max="4614" width="16" style="3" customWidth="1"/>
    <col min="4615" max="4615" width="17.7109375" style="3" customWidth="1"/>
    <col min="4616" max="4616" width="13.5703125" style="3" customWidth="1"/>
    <col min="4617" max="4617" width="22.7109375" style="3" customWidth="1"/>
    <col min="4618" max="4867" width="9.140625" style="3"/>
    <col min="4868" max="4868" width="17.85546875" style="3" customWidth="1"/>
    <col min="4869" max="4869" width="14.140625" style="3" customWidth="1"/>
    <col min="4870" max="4870" width="16" style="3" customWidth="1"/>
    <col min="4871" max="4871" width="17.7109375" style="3" customWidth="1"/>
    <col min="4872" max="4872" width="13.5703125" style="3" customWidth="1"/>
    <col min="4873" max="4873" width="22.7109375" style="3" customWidth="1"/>
    <col min="4874" max="5123" width="9.140625" style="3"/>
    <col min="5124" max="5124" width="17.85546875" style="3" customWidth="1"/>
    <col min="5125" max="5125" width="14.140625" style="3" customWidth="1"/>
    <col min="5126" max="5126" width="16" style="3" customWidth="1"/>
    <col min="5127" max="5127" width="17.7109375" style="3" customWidth="1"/>
    <col min="5128" max="5128" width="13.5703125" style="3" customWidth="1"/>
    <col min="5129" max="5129" width="22.7109375" style="3" customWidth="1"/>
    <col min="5130" max="5379" width="9.140625" style="3"/>
    <col min="5380" max="5380" width="17.85546875" style="3" customWidth="1"/>
    <col min="5381" max="5381" width="14.140625" style="3" customWidth="1"/>
    <col min="5382" max="5382" width="16" style="3" customWidth="1"/>
    <col min="5383" max="5383" width="17.7109375" style="3" customWidth="1"/>
    <col min="5384" max="5384" width="13.5703125" style="3" customWidth="1"/>
    <col min="5385" max="5385" width="22.7109375" style="3" customWidth="1"/>
    <col min="5386" max="5635" width="9.140625" style="3"/>
    <col min="5636" max="5636" width="17.85546875" style="3" customWidth="1"/>
    <col min="5637" max="5637" width="14.140625" style="3" customWidth="1"/>
    <col min="5638" max="5638" width="16" style="3" customWidth="1"/>
    <col min="5639" max="5639" width="17.7109375" style="3" customWidth="1"/>
    <col min="5640" max="5640" width="13.5703125" style="3" customWidth="1"/>
    <col min="5641" max="5641" width="22.7109375" style="3" customWidth="1"/>
    <col min="5642" max="5891" width="9.140625" style="3"/>
    <col min="5892" max="5892" width="17.85546875" style="3" customWidth="1"/>
    <col min="5893" max="5893" width="14.140625" style="3" customWidth="1"/>
    <col min="5894" max="5894" width="16" style="3" customWidth="1"/>
    <col min="5895" max="5895" width="17.7109375" style="3" customWidth="1"/>
    <col min="5896" max="5896" width="13.5703125" style="3" customWidth="1"/>
    <col min="5897" max="5897" width="22.7109375" style="3" customWidth="1"/>
    <col min="5898" max="6147" width="9.140625" style="3"/>
    <col min="6148" max="6148" width="17.85546875" style="3" customWidth="1"/>
    <col min="6149" max="6149" width="14.140625" style="3" customWidth="1"/>
    <col min="6150" max="6150" width="16" style="3" customWidth="1"/>
    <col min="6151" max="6151" width="17.7109375" style="3" customWidth="1"/>
    <col min="6152" max="6152" width="13.5703125" style="3" customWidth="1"/>
    <col min="6153" max="6153" width="22.7109375" style="3" customWidth="1"/>
    <col min="6154" max="6403" width="9.140625" style="3"/>
    <col min="6404" max="6404" width="17.85546875" style="3" customWidth="1"/>
    <col min="6405" max="6405" width="14.140625" style="3" customWidth="1"/>
    <col min="6406" max="6406" width="16" style="3" customWidth="1"/>
    <col min="6407" max="6407" width="17.7109375" style="3" customWidth="1"/>
    <col min="6408" max="6408" width="13.5703125" style="3" customWidth="1"/>
    <col min="6409" max="6409" width="22.7109375" style="3" customWidth="1"/>
    <col min="6410" max="6659" width="9.140625" style="3"/>
    <col min="6660" max="6660" width="17.85546875" style="3" customWidth="1"/>
    <col min="6661" max="6661" width="14.140625" style="3" customWidth="1"/>
    <col min="6662" max="6662" width="16" style="3" customWidth="1"/>
    <col min="6663" max="6663" width="17.7109375" style="3" customWidth="1"/>
    <col min="6664" max="6664" width="13.5703125" style="3" customWidth="1"/>
    <col min="6665" max="6665" width="22.7109375" style="3" customWidth="1"/>
    <col min="6666" max="6915" width="9.140625" style="3"/>
    <col min="6916" max="6916" width="17.85546875" style="3" customWidth="1"/>
    <col min="6917" max="6917" width="14.140625" style="3" customWidth="1"/>
    <col min="6918" max="6918" width="16" style="3" customWidth="1"/>
    <col min="6919" max="6919" width="17.7109375" style="3" customWidth="1"/>
    <col min="6920" max="6920" width="13.5703125" style="3" customWidth="1"/>
    <col min="6921" max="6921" width="22.7109375" style="3" customWidth="1"/>
    <col min="6922" max="7171" width="9.140625" style="3"/>
    <col min="7172" max="7172" width="17.85546875" style="3" customWidth="1"/>
    <col min="7173" max="7173" width="14.140625" style="3" customWidth="1"/>
    <col min="7174" max="7174" width="16" style="3" customWidth="1"/>
    <col min="7175" max="7175" width="17.7109375" style="3" customWidth="1"/>
    <col min="7176" max="7176" width="13.5703125" style="3" customWidth="1"/>
    <col min="7177" max="7177" width="22.7109375" style="3" customWidth="1"/>
    <col min="7178" max="7427" width="9.140625" style="3"/>
    <col min="7428" max="7428" width="17.85546875" style="3" customWidth="1"/>
    <col min="7429" max="7429" width="14.140625" style="3" customWidth="1"/>
    <col min="7430" max="7430" width="16" style="3" customWidth="1"/>
    <col min="7431" max="7431" width="17.7109375" style="3" customWidth="1"/>
    <col min="7432" max="7432" width="13.5703125" style="3" customWidth="1"/>
    <col min="7433" max="7433" width="22.7109375" style="3" customWidth="1"/>
    <col min="7434" max="7683" width="9.140625" style="3"/>
    <col min="7684" max="7684" width="17.85546875" style="3" customWidth="1"/>
    <col min="7685" max="7685" width="14.140625" style="3" customWidth="1"/>
    <col min="7686" max="7686" width="16" style="3" customWidth="1"/>
    <col min="7687" max="7687" width="17.7109375" style="3" customWidth="1"/>
    <col min="7688" max="7688" width="13.5703125" style="3" customWidth="1"/>
    <col min="7689" max="7689" width="22.7109375" style="3" customWidth="1"/>
    <col min="7690" max="7939" width="9.140625" style="3"/>
    <col min="7940" max="7940" width="17.85546875" style="3" customWidth="1"/>
    <col min="7941" max="7941" width="14.140625" style="3" customWidth="1"/>
    <col min="7942" max="7942" width="16" style="3" customWidth="1"/>
    <col min="7943" max="7943" width="17.7109375" style="3" customWidth="1"/>
    <col min="7944" max="7944" width="13.5703125" style="3" customWidth="1"/>
    <col min="7945" max="7945" width="22.7109375" style="3" customWidth="1"/>
    <col min="7946" max="8195" width="9.140625" style="3"/>
    <col min="8196" max="8196" width="17.85546875" style="3" customWidth="1"/>
    <col min="8197" max="8197" width="14.140625" style="3" customWidth="1"/>
    <col min="8198" max="8198" width="16" style="3" customWidth="1"/>
    <col min="8199" max="8199" width="17.7109375" style="3" customWidth="1"/>
    <col min="8200" max="8200" width="13.5703125" style="3" customWidth="1"/>
    <col min="8201" max="8201" width="22.7109375" style="3" customWidth="1"/>
    <col min="8202" max="8451" width="9.140625" style="3"/>
    <col min="8452" max="8452" width="17.85546875" style="3" customWidth="1"/>
    <col min="8453" max="8453" width="14.140625" style="3" customWidth="1"/>
    <col min="8454" max="8454" width="16" style="3" customWidth="1"/>
    <col min="8455" max="8455" width="17.7109375" style="3" customWidth="1"/>
    <col min="8456" max="8456" width="13.5703125" style="3" customWidth="1"/>
    <col min="8457" max="8457" width="22.7109375" style="3" customWidth="1"/>
    <col min="8458" max="8707" width="9.140625" style="3"/>
    <col min="8708" max="8708" width="17.85546875" style="3" customWidth="1"/>
    <col min="8709" max="8709" width="14.140625" style="3" customWidth="1"/>
    <col min="8710" max="8710" width="16" style="3" customWidth="1"/>
    <col min="8711" max="8711" width="17.7109375" style="3" customWidth="1"/>
    <col min="8712" max="8712" width="13.5703125" style="3" customWidth="1"/>
    <col min="8713" max="8713" width="22.7109375" style="3" customWidth="1"/>
    <col min="8714" max="8963" width="9.140625" style="3"/>
    <col min="8964" max="8964" width="17.85546875" style="3" customWidth="1"/>
    <col min="8965" max="8965" width="14.140625" style="3" customWidth="1"/>
    <col min="8966" max="8966" width="16" style="3" customWidth="1"/>
    <col min="8967" max="8967" width="17.7109375" style="3" customWidth="1"/>
    <col min="8968" max="8968" width="13.5703125" style="3" customWidth="1"/>
    <col min="8969" max="8969" width="22.7109375" style="3" customWidth="1"/>
    <col min="8970" max="9219" width="9.140625" style="3"/>
    <col min="9220" max="9220" width="17.85546875" style="3" customWidth="1"/>
    <col min="9221" max="9221" width="14.140625" style="3" customWidth="1"/>
    <col min="9222" max="9222" width="16" style="3" customWidth="1"/>
    <col min="9223" max="9223" width="17.7109375" style="3" customWidth="1"/>
    <col min="9224" max="9224" width="13.5703125" style="3" customWidth="1"/>
    <col min="9225" max="9225" width="22.7109375" style="3" customWidth="1"/>
    <col min="9226" max="9475" width="9.140625" style="3"/>
    <col min="9476" max="9476" width="17.85546875" style="3" customWidth="1"/>
    <col min="9477" max="9477" width="14.140625" style="3" customWidth="1"/>
    <col min="9478" max="9478" width="16" style="3" customWidth="1"/>
    <col min="9479" max="9479" width="17.7109375" style="3" customWidth="1"/>
    <col min="9480" max="9480" width="13.5703125" style="3" customWidth="1"/>
    <col min="9481" max="9481" width="22.7109375" style="3" customWidth="1"/>
    <col min="9482" max="9731" width="9.140625" style="3"/>
    <col min="9732" max="9732" width="17.85546875" style="3" customWidth="1"/>
    <col min="9733" max="9733" width="14.140625" style="3" customWidth="1"/>
    <col min="9734" max="9734" width="16" style="3" customWidth="1"/>
    <col min="9735" max="9735" width="17.7109375" style="3" customWidth="1"/>
    <col min="9736" max="9736" width="13.5703125" style="3" customWidth="1"/>
    <col min="9737" max="9737" width="22.7109375" style="3" customWidth="1"/>
    <col min="9738" max="9987" width="9.140625" style="3"/>
    <col min="9988" max="9988" width="17.85546875" style="3" customWidth="1"/>
    <col min="9989" max="9989" width="14.140625" style="3" customWidth="1"/>
    <col min="9990" max="9990" width="16" style="3" customWidth="1"/>
    <col min="9991" max="9991" width="17.7109375" style="3" customWidth="1"/>
    <col min="9992" max="9992" width="13.5703125" style="3" customWidth="1"/>
    <col min="9993" max="9993" width="22.7109375" style="3" customWidth="1"/>
    <col min="9994" max="10243" width="9.140625" style="3"/>
    <col min="10244" max="10244" width="17.85546875" style="3" customWidth="1"/>
    <col min="10245" max="10245" width="14.140625" style="3" customWidth="1"/>
    <col min="10246" max="10246" width="16" style="3" customWidth="1"/>
    <col min="10247" max="10247" width="17.7109375" style="3" customWidth="1"/>
    <col min="10248" max="10248" width="13.5703125" style="3" customWidth="1"/>
    <col min="10249" max="10249" width="22.7109375" style="3" customWidth="1"/>
    <col min="10250" max="10499" width="9.140625" style="3"/>
    <col min="10500" max="10500" width="17.85546875" style="3" customWidth="1"/>
    <col min="10501" max="10501" width="14.140625" style="3" customWidth="1"/>
    <col min="10502" max="10502" width="16" style="3" customWidth="1"/>
    <col min="10503" max="10503" width="17.7109375" style="3" customWidth="1"/>
    <col min="10504" max="10504" width="13.5703125" style="3" customWidth="1"/>
    <col min="10505" max="10505" width="22.7109375" style="3" customWidth="1"/>
    <col min="10506" max="10755" width="9.140625" style="3"/>
    <col min="10756" max="10756" width="17.85546875" style="3" customWidth="1"/>
    <col min="10757" max="10757" width="14.140625" style="3" customWidth="1"/>
    <col min="10758" max="10758" width="16" style="3" customWidth="1"/>
    <col min="10759" max="10759" width="17.7109375" style="3" customWidth="1"/>
    <col min="10760" max="10760" width="13.5703125" style="3" customWidth="1"/>
    <col min="10761" max="10761" width="22.7109375" style="3" customWidth="1"/>
    <col min="10762" max="11011" width="9.140625" style="3"/>
    <col min="11012" max="11012" width="17.85546875" style="3" customWidth="1"/>
    <col min="11013" max="11013" width="14.140625" style="3" customWidth="1"/>
    <col min="11014" max="11014" width="16" style="3" customWidth="1"/>
    <col min="11015" max="11015" width="17.7109375" style="3" customWidth="1"/>
    <col min="11016" max="11016" width="13.5703125" style="3" customWidth="1"/>
    <col min="11017" max="11017" width="22.7109375" style="3" customWidth="1"/>
    <col min="11018" max="11267" width="9.140625" style="3"/>
    <col min="11268" max="11268" width="17.85546875" style="3" customWidth="1"/>
    <col min="11269" max="11269" width="14.140625" style="3" customWidth="1"/>
    <col min="11270" max="11270" width="16" style="3" customWidth="1"/>
    <col min="11271" max="11271" width="17.7109375" style="3" customWidth="1"/>
    <col min="11272" max="11272" width="13.5703125" style="3" customWidth="1"/>
    <col min="11273" max="11273" width="22.7109375" style="3" customWidth="1"/>
    <col min="11274" max="11523" width="9.140625" style="3"/>
    <col min="11524" max="11524" width="17.85546875" style="3" customWidth="1"/>
    <col min="11525" max="11525" width="14.140625" style="3" customWidth="1"/>
    <col min="11526" max="11526" width="16" style="3" customWidth="1"/>
    <col min="11527" max="11527" width="17.7109375" style="3" customWidth="1"/>
    <col min="11528" max="11528" width="13.5703125" style="3" customWidth="1"/>
    <col min="11529" max="11529" width="22.7109375" style="3" customWidth="1"/>
    <col min="11530" max="11779" width="9.140625" style="3"/>
    <col min="11780" max="11780" width="17.85546875" style="3" customWidth="1"/>
    <col min="11781" max="11781" width="14.140625" style="3" customWidth="1"/>
    <col min="11782" max="11782" width="16" style="3" customWidth="1"/>
    <col min="11783" max="11783" width="17.7109375" style="3" customWidth="1"/>
    <col min="11784" max="11784" width="13.5703125" style="3" customWidth="1"/>
    <col min="11785" max="11785" width="22.7109375" style="3" customWidth="1"/>
    <col min="11786" max="12035" width="9.140625" style="3"/>
    <col min="12036" max="12036" width="17.85546875" style="3" customWidth="1"/>
    <col min="12037" max="12037" width="14.140625" style="3" customWidth="1"/>
    <col min="12038" max="12038" width="16" style="3" customWidth="1"/>
    <col min="12039" max="12039" width="17.7109375" style="3" customWidth="1"/>
    <col min="12040" max="12040" width="13.5703125" style="3" customWidth="1"/>
    <col min="12041" max="12041" width="22.7109375" style="3" customWidth="1"/>
    <col min="12042" max="12291" width="9.140625" style="3"/>
    <col min="12292" max="12292" width="17.85546875" style="3" customWidth="1"/>
    <col min="12293" max="12293" width="14.140625" style="3" customWidth="1"/>
    <col min="12294" max="12294" width="16" style="3" customWidth="1"/>
    <col min="12295" max="12295" width="17.7109375" style="3" customWidth="1"/>
    <col min="12296" max="12296" width="13.5703125" style="3" customWidth="1"/>
    <col min="12297" max="12297" width="22.7109375" style="3" customWidth="1"/>
    <col min="12298" max="12547" width="9.140625" style="3"/>
    <col min="12548" max="12548" width="17.85546875" style="3" customWidth="1"/>
    <col min="12549" max="12549" width="14.140625" style="3" customWidth="1"/>
    <col min="12550" max="12550" width="16" style="3" customWidth="1"/>
    <col min="12551" max="12551" width="17.7109375" style="3" customWidth="1"/>
    <col min="12552" max="12552" width="13.5703125" style="3" customWidth="1"/>
    <col min="12553" max="12553" width="22.7109375" style="3" customWidth="1"/>
    <col min="12554" max="12803" width="9.140625" style="3"/>
    <col min="12804" max="12804" width="17.85546875" style="3" customWidth="1"/>
    <col min="12805" max="12805" width="14.140625" style="3" customWidth="1"/>
    <col min="12806" max="12806" width="16" style="3" customWidth="1"/>
    <col min="12807" max="12807" width="17.7109375" style="3" customWidth="1"/>
    <col min="12808" max="12808" width="13.5703125" style="3" customWidth="1"/>
    <col min="12809" max="12809" width="22.7109375" style="3" customWidth="1"/>
    <col min="12810" max="13059" width="9.140625" style="3"/>
    <col min="13060" max="13060" width="17.85546875" style="3" customWidth="1"/>
    <col min="13061" max="13061" width="14.140625" style="3" customWidth="1"/>
    <col min="13062" max="13062" width="16" style="3" customWidth="1"/>
    <col min="13063" max="13063" width="17.7109375" style="3" customWidth="1"/>
    <col min="13064" max="13064" width="13.5703125" style="3" customWidth="1"/>
    <col min="13065" max="13065" width="22.7109375" style="3" customWidth="1"/>
    <col min="13066" max="13315" width="9.140625" style="3"/>
    <col min="13316" max="13316" width="17.85546875" style="3" customWidth="1"/>
    <col min="13317" max="13317" width="14.140625" style="3" customWidth="1"/>
    <col min="13318" max="13318" width="16" style="3" customWidth="1"/>
    <col min="13319" max="13319" width="17.7109375" style="3" customWidth="1"/>
    <col min="13320" max="13320" width="13.5703125" style="3" customWidth="1"/>
    <col min="13321" max="13321" width="22.7109375" style="3" customWidth="1"/>
    <col min="13322" max="13571" width="9.140625" style="3"/>
    <col min="13572" max="13572" width="17.85546875" style="3" customWidth="1"/>
    <col min="13573" max="13573" width="14.140625" style="3" customWidth="1"/>
    <col min="13574" max="13574" width="16" style="3" customWidth="1"/>
    <col min="13575" max="13575" width="17.7109375" style="3" customWidth="1"/>
    <col min="13576" max="13576" width="13.5703125" style="3" customWidth="1"/>
    <col min="13577" max="13577" width="22.7109375" style="3" customWidth="1"/>
    <col min="13578" max="13827" width="9.140625" style="3"/>
    <col min="13828" max="13828" width="17.85546875" style="3" customWidth="1"/>
    <col min="13829" max="13829" width="14.140625" style="3" customWidth="1"/>
    <col min="13830" max="13830" width="16" style="3" customWidth="1"/>
    <col min="13831" max="13831" width="17.7109375" style="3" customWidth="1"/>
    <col min="13832" max="13832" width="13.5703125" style="3" customWidth="1"/>
    <col min="13833" max="13833" width="22.7109375" style="3" customWidth="1"/>
    <col min="13834" max="14083" width="9.140625" style="3"/>
    <col min="14084" max="14084" width="17.85546875" style="3" customWidth="1"/>
    <col min="14085" max="14085" width="14.140625" style="3" customWidth="1"/>
    <col min="14086" max="14086" width="16" style="3" customWidth="1"/>
    <col min="14087" max="14087" width="17.7109375" style="3" customWidth="1"/>
    <col min="14088" max="14088" width="13.5703125" style="3" customWidth="1"/>
    <col min="14089" max="14089" width="22.7109375" style="3" customWidth="1"/>
    <col min="14090" max="14339" width="9.140625" style="3"/>
    <col min="14340" max="14340" width="17.85546875" style="3" customWidth="1"/>
    <col min="14341" max="14341" width="14.140625" style="3" customWidth="1"/>
    <col min="14342" max="14342" width="16" style="3" customWidth="1"/>
    <col min="14343" max="14343" width="17.7109375" style="3" customWidth="1"/>
    <col min="14344" max="14344" width="13.5703125" style="3" customWidth="1"/>
    <col min="14345" max="14345" width="22.7109375" style="3" customWidth="1"/>
    <col min="14346" max="14595" width="9.140625" style="3"/>
    <col min="14596" max="14596" width="17.85546875" style="3" customWidth="1"/>
    <col min="14597" max="14597" width="14.140625" style="3" customWidth="1"/>
    <col min="14598" max="14598" width="16" style="3" customWidth="1"/>
    <col min="14599" max="14599" width="17.7109375" style="3" customWidth="1"/>
    <col min="14600" max="14600" width="13.5703125" style="3" customWidth="1"/>
    <col min="14601" max="14601" width="22.7109375" style="3" customWidth="1"/>
    <col min="14602" max="14851" width="9.140625" style="3"/>
    <col min="14852" max="14852" width="17.85546875" style="3" customWidth="1"/>
    <col min="14853" max="14853" width="14.140625" style="3" customWidth="1"/>
    <col min="14854" max="14854" width="16" style="3" customWidth="1"/>
    <col min="14855" max="14855" width="17.7109375" style="3" customWidth="1"/>
    <col min="14856" max="14856" width="13.5703125" style="3" customWidth="1"/>
    <col min="14857" max="14857" width="22.7109375" style="3" customWidth="1"/>
    <col min="14858" max="15107" width="9.140625" style="3"/>
    <col min="15108" max="15108" width="17.85546875" style="3" customWidth="1"/>
    <col min="15109" max="15109" width="14.140625" style="3" customWidth="1"/>
    <col min="15110" max="15110" width="16" style="3" customWidth="1"/>
    <col min="15111" max="15111" width="17.7109375" style="3" customWidth="1"/>
    <col min="15112" max="15112" width="13.5703125" style="3" customWidth="1"/>
    <col min="15113" max="15113" width="22.7109375" style="3" customWidth="1"/>
    <col min="15114" max="15363" width="9.140625" style="3"/>
    <col min="15364" max="15364" width="17.85546875" style="3" customWidth="1"/>
    <col min="15365" max="15365" width="14.140625" style="3" customWidth="1"/>
    <col min="15366" max="15366" width="16" style="3" customWidth="1"/>
    <col min="15367" max="15367" width="17.7109375" style="3" customWidth="1"/>
    <col min="15368" max="15368" width="13.5703125" style="3" customWidth="1"/>
    <col min="15369" max="15369" width="22.7109375" style="3" customWidth="1"/>
    <col min="15370" max="15619" width="9.140625" style="3"/>
    <col min="15620" max="15620" width="17.85546875" style="3" customWidth="1"/>
    <col min="15621" max="15621" width="14.140625" style="3" customWidth="1"/>
    <col min="15622" max="15622" width="16" style="3" customWidth="1"/>
    <col min="15623" max="15623" width="17.7109375" style="3" customWidth="1"/>
    <col min="15624" max="15624" width="13.5703125" style="3" customWidth="1"/>
    <col min="15625" max="15625" width="22.7109375" style="3" customWidth="1"/>
    <col min="15626" max="15875" width="9.140625" style="3"/>
    <col min="15876" max="15876" width="17.85546875" style="3" customWidth="1"/>
    <col min="15877" max="15877" width="14.140625" style="3" customWidth="1"/>
    <col min="15878" max="15878" width="16" style="3" customWidth="1"/>
    <col min="15879" max="15879" width="17.7109375" style="3" customWidth="1"/>
    <col min="15880" max="15880" width="13.5703125" style="3" customWidth="1"/>
    <col min="15881" max="15881" width="22.7109375" style="3" customWidth="1"/>
    <col min="15882" max="16131" width="9.140625" style="3"/>
    <col min="16132" max="16132" width="17.85546875" style="3" customWidth="1"/>
    <col min="16133" max="16133" width="14.140625" style="3" customWidth="1"/>
    <col min="16134" max="16134" width="16" style="3" customWidth="1"/>
    <col min="16135" max="16135" width="17.7109375" style="3" customWidth="1"/>
    <col min="16136" max="16136" width="13.5703125" style="3" customWidth="1"/>
    <col min="16137" max="16137" width="22.7109375" style="3" customWidth="1"/>
    <col min="16138" max="16384" width="9.140625" style="3"/>
  </cols>
  <sheetData>
    <row r="1" spans="1:17" ht="12.75" customHeight="1" x14ac:dyDescent="0.3">
      <c r="A1" s="1"/>
      <c r="B1" s="2"/>
      <c r="C1" s="2"/>
      <c r="D1" s="2"/>
      <c r="E1" s="2"/>
    </row>
    <row r="2" spans="1:17" ht="15.75" x14ac:dyDescent="0.25">
      <c r="A2" s="78" t="s">
        <v>67</v>
      </c>
      <c r="B2" s="78"/>
      <c r="C2" s="78"/>
      <c r="D2" s="78"/>
      <c r="E2" s="78"/>
      <c r="F2" s="78"/>
    </row>
    <row r="3" spans="1:17" ht="13.15" x14ac:dyDescent="0.25">
      <c r="A3" s="2"/>
      <c r="B3" s="2"/>
      <c r="C3" s="2"/>
      <c r="D3" s="2"/>
      <c r="E3" s="2"/>
    </row>
    <row r="5" spans="1:17" s="4" customFormat="1" ht="85.5" customHeight="1" x14ac:dyDescent="0.2">
      <c r="A5" s="22" t="s">
        <v>0</v>
      </c>
      <c r="B5" s="19" t="s">
        <v>68</v>
      </c>
      <c r="C5" s="19" t="s">
        <v>23</v>
      </c>
      <c r="D5" s="19" t="s">
        <v>24</v>
      </c>
      <c r="E5" s="19" t="s">
        <v>25</v>
      </c>
      <c r="F5" s="19" t="s">
        <v>31</v>
      </c>
      <c r="G5" s="19" t="s">
        <v>32</v>
      </c>
      <c r="H5" s="19" t="s">
        <v>35</v>
      </c>
      <c r="I5" s="22"/>
      <c r="J5" s="22"/>
      <c r="K5" s="19" t="s">
        <v>34</v>
      </c>
      <c r="L5" s="39" t="s">
        <v>33</v>
      </c>
      <c r="M5" s="72" t="s">
        <v>49</v>
      </c>
      <c r="N5" s="22" t="s">
        <v>42</v>
      </c>
      <c r="P5" s="3"/>
      <c r="Q5" s="3"/>
    </row>
    <row r="6" spans="1:17" ht="15" x14ac:dyDescent="0.25">
      <c r="A6" s="31" t="s">
        <v>4</v>
      </c>
      <c r="B6" s="30">
        <v>5994</v>
      </c>
      <c r="C6" s="31">
        <v>1</v>
      </c>
      <c r="D6" s="32">
        <f>B6*C6</f>
        <v>5994</v>
      </c>
      <c r="E6" s="33">
        <v>1.325</v>
      </c>
      <c r="F6" s="44">
        <f>(($B$40/$D$24)*C6*E6)</f>
        <v>722.85712354453972</v>
      </c>
      <c r="G6" s="44">
        <v>725</v>
      </c>
      <c r="H6" s="44"/>
      <c r="I6" s="77" t="s">
        <v>27</v>
      </c>
      <c r="J6" s="40" t="s">
        <v>12</v>
      </c>
      <c r="K6" s="29">
        <v>140</v>
      </c>
      <c r="L6" s="29">
        <f>K6*1.27</f>
        <v>177.8</v>
      </c>
      <c r="M6" s="73">
        <v>210</v>
      </c>
      <c r="N6" s="74">
        <f>L6-M6</f>
        <v>-32.199999999999989</v>
      </c>
    </row>
    <row r="7" spans="1:17" ht="15" x14ac:dyDescent="0.25">
      <c r="A7" s="31" t="s">
        <v>5</v>
      </c>
      <c r="B7" s="30">
        <v>4961</v>
      </c>
      <c r="C7" s="31">
        <v>0.85</v>
      </c>
      <c r="D7" s="32">
        <f>B7*C7</f>
        <v>4216.8499999999995</v>
      </c>
      <c r="E7" s="33">
        <v>1.325</v>
      </c>
      <c r="F7" s="44">
        <f>(($B$40/$D$24)*C7*E7)</f>
        <v>614.42855501285885</v>
      </c>
      <c r="G7" s="44">
        <v>615</v>
      </c>
      <c r="H7" s="44"/>
      <c r="I7" s="77"/>
      <c r="J7" s="40" t="s">
        <v>13</v>
      </c>
      <c r="K7" s="29">
        <v>475</v>
      </c>
      <c r="L7" s="29">
        <f t="shared" ref="L7:L23" si="0">K7*1.27</f>
        <v>603.25</v>
      </c>
      <c r="M7" s="73">
        <v>718</v>
      </c>
      <c r="N7" s="74">
        <f t="shared" ref="N7:N23" si="1">L7-M7</f>
        <v>-114.75</v>
      </c>
    </row>
    <row r="8" spans="1:17" ht="15" x14ac:dyDescent="0.25">
      <c r="A8" s="31" t="s">
        <v>6</v>
      </c>
      <c r="B8" s="30">
        <v>1690</v>
      </c>
      <c r="C8" s="31">
        <v>0.66</v>
      </c>
      <c r="D8" s="32">
        <f t="shared" ref="D8:D15" si="2">B8*C8</f>
        <v>1115.4000000000001</v>
      </c>
      <c r="E8" s="33">
        <v>1.325</v>
      </c>
      <c r="F8" s="44">
        <f>(($B$40/$D$24)*C8*E8)</f>
        <v>477.08570153939627</v>
      </c>
      <c r="G8" s="44">
        <v>475</v>
      </c>
      <c r="H8" s="44"/>
      <c r="I8" s="77"/>
      <c r="J8" s="40" t="s">
        <v>14</v>
      </c>
      <c r="K8" s="29">
        <v>110</v>
      </c>
      <c r="L8" s="29">
        <f t="shared" si="0"/>
        <v>139.69999999999999</v>
      </c>
      <c r="M8" s="73">
        <v>159</v>
      </c>
      <c r="N8" s="74">
        <f t="shared" si="1"/>
        <v>-19.300000000000011</v>
      </c>
      <c r="P8" s="4"/>
      <c r="Q8" s="4"/>
    </row>
    <row r="9" spans="1:17" ht="15" x14ac:dyDescent="0.25">
      <c r="A9" s="31" t="s">
        <v>47</v>
      </c>
      <c r="B9" s="30">
        <v>0</v>
      </c>
      <c r="C9" s="31">
        <v>0.66</v>
      </c>
      <c r="D9" s="32">
        <f t="shared" si="2"/>
        <v>0</v>
      </c>
      <c r="E9" s="33">
        <v>1.325</v>
      </c>
      <c r="F9" s="44">
        <f>(($B$40/$D$24)*C9*E9)</f>
        <v>477.08570153939627</v>
      </c>
      <c r="G9" s="44">
        <v>475</v>
      </c>
      <c r="H9" s="44"/>
      <c r="I9" s="60" t="s">
        <v>52</v>
      </c>
      <c r="J9" s="40" t="s">
        <v>13</v>
      </c>
      <c r="K9" s="29"/>
      <c r="L9" s="29"/>
      <c r="M9" s="73"/>
      <c r="N9" s="74">
        <f t="shared" si="1"/>
        <v>0</v>
      </c>
      <c r="P9" s="4"/>
      <c r="Q9" s="4"/>
    </row>
    <row r="10" spans="1:17" ht="15" x14ac:dyDescent="0.25">
      <c r="A10" s="31" t="s">
        <v>7</v>
      </c>
      <c r="B10" s="30">
        <v>0</v>
      </c>
      <c r="C10" s="31">
        <v>1</v>
      </c>
      <c r="D10" s="32">
        <f t="shared" si="2"/>
        <v>0</v>
      </c>
      <c r="E10" s="33">
        <v>1.325</v>
      </c>
      <c r="F10" s="44">
        <f>((($B$40+$D$40+$C$40)/$D$24)*C10*E10)</f>
        <v>1793.2856193131483</v>
      </c>
      <c r="G10" s="44">
        <v>2040</v>
      </c>
      <c r="H10" s="44"/>
      <c r="I10" s="77" t="s">
        <v>28</v>
      </c>
      <c r="J10" s="40" t="s">
        <v>12</v>
      </c>
      <c r="K10" s="29">
        <v>0</v>
      </c>
      <c r="L10" s="29">
        <f t="shared" si="0"/>
        <v>0</v>
      </c>
      <c r="M10" s="73"/>
      <c r="N10" s="74">
        <f t="shared" si="1"/>
        <v>0</v>
      </c>
      <c r="O10" s="82">
        <f>SUM(N10:N12)</f>
        <v>0</v>
      </c>
    </row>
    <row r="11" spans="1:17" ht="15" x14ac:dyDescent="0.25">
      <c r="A11" s="31" t="s">
        <v>8</v>
      </c>
      <c r="B11" s="30">
        <v>0</v>
      </c>
      <c r="C11" s="31">
        <v>0.85</v>
      </c>
      <c r="D11" s="32">
        <f t="shared" si="2"/>
        <v>0</v>
      </c>
      <c r="E11" s="33">
        <v>1.325</v>
      </c>
      <c r="F11" s="44">
        <f>((($B$40+$D$40+$C$40)/$D$24)*C11*E11)</f>
        <v>1524.2927764161761</v>
      </c>
      <c r="G11" s="44">
        <v>1730</v>
      </c>
      <c r="H11" s="44"/>
      <c r="I11" s="77"/>
      <c r="J11" s="40" t="s">
        <v>13</v>
      </c>
      <c r="K11" s="29">
        <v>0</v>
      </c>
      <c r="L11" s="29">
        <f t="shared" si="0"/>
        <v>0</v>
      </c>
      <c r="M11" s="73"/>
      <c r="N11" s="74">
        <f t="shared" si="1"/>
        <v>0</v>
      </c>
      <c r="O11" s="83"/>
    </row>
    <row r="12" spans="1:17" ht="15" x14ac:dyDescent="0.25">
      <c r="A12" s="31" t="s">
        <v>9</v>
      </c>
      <c r="B12" s="30">
        <v>0</v>
      </c>
      <c r="C12" s="31">
        <v>0.66</v>
      </c>
      <c r="D12" s="32">
        <f t="shared" si="2"/>
        <v>0</v>
      </c>
      <c r="E12" s="33">
        <v>1.325</v>
      </c>
      <c r="F12" s="44">
        <f>((($B$40+$D$40+$C$40)/$D$24)*C12*E12)</f>
        <v>1183.5685087466779</v>
      </c>
      <c r="G12" s="44">
        <v>1345</v>
      </c>
      <c r="H12" s="44"/>
      <c r="I12" s="77"/>
      <c r="J12" s="40" t="s">
        <v>14</v>
      </c>
      <c r="K12" s="29">
        <v>0</v>
      </c>
      <c r="L12" s="29">
        <f t="shared" si="0"/>
        <v>0</v>
      </c>
      <c r="M12" s="73"/>
      <c r="N12" s="74">
        <f t="shared" si="1"/>
        <v>0</v>
      </c>
      <c r="O12" s="83"/>
    </row>
    <row r="13" spans="1:17" ht="15" x14ac:dyDescent="0.25">
      <c r="A13" s="63" t="s">
        <v>50</v>
      </c>
      <c r="B13" s="64">
        <v>2377</v>
      </c>
      <c r="C13" s="63">
        <v>1</v>
      </c>
      <c r="D13" s="65">
        <f t="shared" si="2"/>
        <v>2377</v>
      </c>
      <c r="E13" s="66">
        <v>1</v>
      </c>
      <c r="F13" s="67">
        <f>((($B$40)/$D$24)*C13*E13)</f>
        <v>545.55254607135078</v>
      </c>
      <c r="G13" s="67">
        <v>545</v>
      </c>
      <c r="H13" s="67"/>
      <c r="I13" s="79" t="s">
        <v>45</v>
      </c>
      <c r="J13" s="68" t="s">
        <v>46</v>
      </c>
      <c r="K13" s="69">
        <v>105</v>
      </c>
      <c r="L13" s="69">
        <f t="shared" si="0"/>
        <v>133.35</v>
      </c>
      <c r="M13" s="73">
        <v>194</v>
      </c>
      <c r="N13" s="74">
        <f t="shared" si="1"/>
        <v>-60.650000000000006</v>
      </c>
      <c r="O13" s="62"/>
    </row>
    <row r="14" spans="1:17" ht="15" x14ac:dyDescent="0.25">
      <c r="A14" s="63" t="s">
        <v>43</v>
      </c>
      <c r="B14" s="64">
        <v>0</v>
      </c>
      <c r="C14" s="63"/>
      <c r="D14" s="65">
        <f t="shared" si="2"/>
        <v>0</v>
      </c>
      <c r="E14" s="66">
        <v>1</v>
      </c>
      <c r="F14" s="67">
        <f>((($B$40)/$D$24)*C14*E14)</f>
        <v>0</v>
      </c>
      <c r="G14" s="67"/>
      <c r="H14" s="67"/>
      <c r="I14" s="80"/>
      <c r="J14" s="68" t="s">
        <v>13</v>
      </c>
      <c r="K14" s="69">
        <v>360</v>
      </c>
      <c r="L14" s="69">
        <f t="shared" si="0"/>
        <v>457.2</v>
      </c>
      <c r="M14" s="73">
        <v>675</v>
      </c>
      <c r="N14" s="74">
        <f t="shared" si="1"/>
        <v>-217.8</v>
      </c>
      <c r="O14" s="62"/>
    </row>
    <row r="15" spans="1:17" ht="15" x14ac:dyDescent="0.25">
      <c r="A15" s="63" t="s">
        <v>44</v>
      </c>
      <c r="B15" s="64">
        <v>0</v>
      </c>
      <c r="C15" s="63"/>
      <c r="D15" s="65">
        <f t="shared" si="2"/>
        <v>0</v>
      </c>
      <c r="E15" s="66">
        <v>1</v>
      </c>
      <c r="F15" s="67">
        <f>((($B$40)/$D$24)*C15*E15)</f>
        <v>0</v>
      </c>
      <c r="G15" s="67"/>
      <c r="H15" s="67"/>
      <c r="I15" s="81"/>
      <c r="J15" s="68" t="s">
        <v>14</v>
      </c>
      <c r="K15" s="69">
        <v>80</v>
      </c>
      <c r="L15" s="69">
        <f t="shared" si="0"/>
        <v>101.6</v>
      </c>
      <c r="M15" s="73">
        <v>153</v>
      </c>
      <c r="N15" s="74">
        <f t="shared" si="1"/>
        <v>-51.400000000000006</v>
      </c>
      <c r="O15" s="62"/>
    </row>
    <row r="16" spans="1:17" ht="15" x14ac:dyDescent="0.25">
      <c r="A16" s="5" t="s">
        <v>10</v>
      </c>
      <c r="B16" s="45">
        <v>15182</v>
      </c>
      <c r="C16" s="5">
        <v>1</v>
      </c>
      <c r="D16" s="46">
        <f>B16*C16</f>
        <v>15182</v>
      </c>
      <c r="E16" s="47">
        <v>1</v>
      </c>
      <c r="F16" s="48">
        <f>(($B$40/$D$24)*C16*E16)</f>
        <v>545.55254607135078</v>
      </c>
      <c r="G16" s="48">
        <v>545</v>
      </c>
      <c r="H16" s="48"/>
      <c r="I16" s="89" t="s">
        <v>1</v>
      </c>
      <c r="J16" s="41" t="s">
        <v>12</v>
      </c>
      <c r="K16" s="34">
        <v>105</v>
      </c>
      <c r="L16" s="34">
        <f t="shared" si="0"/>
        <v>133.35</v>
      </c>
      <c r="M16" s="73">
        <v>159</v>
      </c>
      <c r="N16" s="74">
        <f t="shared" si="1"/>
        <v>-25.650000000000006</v>
      </c>
    </row>
    <row r="17" spans="1:14" ht="15" x14ac:dyDescent="0.25">
      <c r="A17" s="5" t="s">
        <v>11</v>
      </c>
      <c r="B17" s="45">
        <v>60</v>
      </c>
      <c r="C17" s="5">
        <v>0.85</v>
      </c>
      <c r="D17" s="46">
        <f>B17*C17</f>
        <v>51</v>
      </c>
      <c r="E17" s="47">
        <v>1</v>
      </c>
      <c r="F17" s="48">
        <f>(($B$40/$D$24)*C17*E17)</f>
        <v>463.71966416064816</v>
      </c>
      <c r="G17" s="48">
        <v>465</v>
      </c>
      <c r="H17" s="48"/>
      <c r="I17" s="90"/>
      <c r="J17" s="41" t="s">
        <v>13</v>
      </c>
      <c r="K17" s="34">
        <v>360</v>
      </c>
      <c r="L17" s="34">
        <f t="shared" si="0"/>
        <v>457.2</v>
      </c>
      <c r="M17" s="73">
        <v>540</v>
      </c>
      <c r="N17" s="74">
        <f t="shared" si="1"/>
        <v>-82.800000000000011</v>
      </c>
    </row>
    <row r="18" spans="1:14" ht="15" x14ac:dyDescent="0.25">
      <c r="A18" s="49" t="s">
        <v>17</v>
      </c>
      <c r="B18" s="50">
        <v>0</v>
      </c>
      <c r="C18" s="49">
        <v>1</v>
      </c>
      <c r="D18" s="35">
        <f>C18*B18</f>
        <v>0</v>
      </c>
      <c r="E18" s="36">
        <v>1.4750000000000001</v>
      </c>
      <c r="F18" s="51">
        <f>((($B$40+$D$40+C40)/$D$24)*C18*E18)</f>
        <v>1996.2990856504862</v>
      </c>
      <c r="G18" s="51">
        <v>1995</v>
      </c>
      <c r="H18" s="51"/>
      <c r="I18" s="91"/>
      <c r="J18" s="41" t="s">
        <v>14</v>
      </c>
      <c r="K18" s="34">
        <v>80</v>
      </c>
      <c r="L18" s="34">
        <f t="shared" si="0"/>
        <v>101.6</v>
      </c>
      <c r="M18" s="73">
        <v>121</v>
      </c>
      <c r="N18" s="74">
        <f t="shared" si="1"/>
        <v>-19.400000000000006</v>
      </c>
    </row>
    <row r="19" spans="1:14" ht="15" x14ac:dyDescent="0.25">
      <c r="A19" s="49" t="s">
        <v>18</v>
      </c>
      <c r="B19" s="50">
        <v>0</v>
      </c>
      <c r="C19" s="49">
        <v>0.85</v>
      </c>
      <c r="D19" s="35">
        <f t="shared" ref="D19:D23" si="3">C19*B19</f>
        <v>0</v>
      </c>
      <c r="E19" s="36">
        <v>1.4750000000000001</v>
      </c>
      <c r="F19" s="51">
        <f>((($B$40+$D$40+$C$40)/$D$24)*C19*E19)</f>
        <v>1696.8542228029132</v>
      </c>
      <c r="G19" s="51">
        <v>1695</v>
      </c>
      <c r="H19" s="51"/>
      <c r="I19" s="84" t="s">
        <v>29</v>
      </c>
      <c r="J19" s="42"/>
      <c r="K19" s="37"/>
      <c r="L19" s="37"/>
      <c r="M19" s="73">
        <v>0</v>
      </c>
      <c r="N19" s="61">
        <f t="shared" si="1"/>
        <v>0</v>
      </c>
    </row>
    <row r="20" spans="1:14" ht="15" x14ac:dyDescent="0.25">
      <c r="A20" s="49" t="s">
        <v>19</v>
      </c>
      <c r="B20" s="50">
        <v>1131</v>
      </c>
      <c r="C20" s="49">
        <v>0.66</v>
      </c>
      <c r="D20" s="35">
        <f t="shared" si="3"/>
        <v>746.46</v>
      </c>
      <c r="E20" s="36">
        <v>1.4750000000000001</v>
      </c>
      <c r="F20" s="51">
        <f>((($B$40+$D$40+$C$40)/$D$24)*C20*E20)</f>
        <v>1317.5573965293208</v>
      </c>
      <c r="G20" s="51">
        <v>1320</v>
      </c>
      <c r="H20" s="51"/>
      <c r="I20" s="85"/>
      <c r="J20" s="42" t="s">
        <v>13</v>
      </c>
      <c r="K20" s="37">
        <v>1320</v>
      </c>
      <c r="L20" s="37">
        <f t="shared" si="0"/>
        <v>1676.4</v>
      </c>
      <c r="M20" s="73">
        <v>1448</v>
      </c>
      <c r="N20" s="61">
        <f t="shared" si="1"/>
        <v>228.40000000000009</v>
      </c>
    </row>
    <row r="21" spans="1:14" ht="15" x14ac:dyDescent="0.25">
      <c r="A21" s="52" t="s">
        <v>20</v>
      </c>
      <c r="B21" s="53">
        <v>0</v>
      </c>
      <c r="C21" s="52">
        <v>1</v>
      </c>
      <c r="D21" s="54">
        <f t="shared" si="3"/>
        <v>0</v>
      </c>
      <c r="E21" s="55">
        <v>1.4750000000000001</v>
      </c>
      <c r="F21" s="56">
        <f>((($B$40+$D$40+C40)/$D$24)*C21*E21)</f>
        <v>1996.2990856504862</v>
      </c>
      <c r="G21" s="56">
        <v>1995</v>
      </c>
      <c r="H21" s="56"/>
      <c r="I21" s="86" t="s">
        <v>30</v>
      </c>
      <c r="J21" s="43"/>
      <c r="K21" s="38"/>
      <c r="L21" s="38"/>
      <c r="M21" s="73"/>
      <c r="N21" s="61">
        <f t="shared" si="1"/>
        <v>0</v>
      </c>
    </row>
    <row r="22" spans="1:14" ht="15" x14ac:dyDescent="0.25">
      <c r="A22" s="52" t="s">
        <v>21</v>
      </c>
      <c r="B22" s="53">
        <v>0</v>
      </c>
      <c r="C22" s="52">
        <v>0.85</v>
      </c>
      <c r="D22" s="54">
        <f t="shared" si="3"/>
        <v>0</v>
      </c>
      <c r="E22" s="55">
        <v>1.4750000000000001</v>
      </c>
      <c r="F22" s="56">
        <f>((($B$40+$D$40+C40)/$D$24)*C22*E22)</f>
        <v>1696.8542228029132</v>
      </c>
      <c r="G22" s="56">
        <v>1695</v>
      </c>
      <c r="H22" s="56"/>
      <c r="I22" s="87"/>
      <c r="J22" s="43"/>
      <c r="K22" s="38"/>
      <c r="L22" s="38"/>
      <c r="M22" s="73"/>
      <c r="N22" s="61">
        <f t="shared" si="1"/>
        <v>0</v>
      </c>
    </row>
    <row r="23" spans="1:14" ht="15" x14ac:dyDescent="0.25">
      <c r="A23" s="52" t="s">
        <v>22</v>
      </c>
      <c r="B23" s="53">
        <v>2659</v>
      </c>
      <c r="C23" s="52">
        <v>0.66</v>
      </c>
      <c r="D23" s="54">
        <f t="shared" si="3"/>
        <v>1754.94</v>
      </c>
      <c r="E23" s="55">
        <v>1.4750000000000001</v>
      </c>
      <c r="F23" s="56">
        <f>((($B$40+$D$40+C40)/$D$24)*C23*E23)</f>
        <v>1317.5573965293208</v>
      </c>
      <c r="G23" s="56">
        <v>1320</v>
      </c>
      <c r="H23" s="59" t="s">
        <v>48</v>
      </c>
      <c r="I23" s="88"/>
      <c r="J23" s="43" t="s">
        <v>13</v>
      </c>
      <c r="K23" s="38">
        <v>1024</v>
      </c>
      <c r="L23" s="38">
        <f t="shared" si="0"/>
        <v>1300.48</v>
      </c>
      <c r="M23" s="73">
        <v>1099</v>
      </c>
      <c r="N23" s="61">
        <f t="shared" si="1"/>
        <v>201.48000000000002</v>
      </c>
    </row>
    <row r="24" spans="1:14" ht="15" x14ac:dyDescent="0.25">
      <c r="A24" s="15"/>
      <c r="B24" s="17">
        <f>SUM(B6:B23)</f>
        <v>34054</v>
      </c>
      <c r="C24" s="16"/>
      <c r="D24" s="17">
        <f>SUM(D6:D23)</f>
        <v>31437.649999999998</v>
      </c>
      <c r="E24" s="20"/>
      <c r="F24" s="21"/>
      <c r="G24" s="28"/>
      <c r="H24" s="28"/>
      <c r="I24" s="18"/>
    </row>
    <row r="26" spans="1:14" x14ac:dyDescent="0.2">
      <c r="A26" s="3" t="s">
        <v>51</v>
      </c>
    </row>
    <row r="30" spans="1:14" x14ac:dyDescent="0.2">
      <c r="G30" s="92" t="s">
        <v>16</v>
      </c>
      <c r="H30" s="92"/>
    </row>
    <row r="31" spans="1:14" x14ac:dyDescent="0.2">
      <c r="G31" s="15"/>
      <c r="H31" s="15"/>
    </row>
    <row r="32" spans="1:14" ht="15.75" x14ac:dyDescent="0.25">
      <c r="A32" s="6" t="s">
        <v>61</v>
      </c>
      <c r="G32" s="15"/>
      <c r="H32" s="23" t="s">
        <v>15</v>
      </c>
    </row>
    <row r="33" spans="1:9" x14ac:dyDescent="0.2">
      <c r="A33" s="7"/>
      <c r="G33" s="24" t="s">
        <v>12</v>
      </c>
      <c r="H33" s="25">
        <v>19</v>
      </c>
    </row>
    <row r="34" spans="1:9" x14ac:dyDescent="0.2">
      <c r="G34" s="24" t="s">
        <v>13</v>
      </c>
      <c r="H34" s="15">
        <v>66</v>
      </c>
    </row>
    <row r="35" spans="1:9" ht="17.25" x14ac:dyDescent="0.25">
      <c r="A35" s="8"/>
      <c r="B35" s="58" t="s">
        <v>39</v>
      </c>
      <c r="C35" s="58" t="s">
        <v>41</v>
      </c>
      <c r="D35" s="58" t="s">
        <v>40</v>
      </c>
      <c r="E35" s="58" t="s">
        <v>2</v>
      </c>
      <c r="G35" s="24" t="s">
        <v>14</v>
      </c>
      <c r="H35" s="15">
        <v>15</v>
      </c>
    </row>
    <row r="36" spans="1:9" ht="15" x14ac:dyDescent="0.25">
      <c r="A36" s="9" t="s">
        <v>54</v>
      </c>
      <c r="B36" s="70">
        <f>'2024.05 hó'!B5</f>
        <v>17150890</v>
      </c>
      <c r="C36" s="71">
        <f>'2024.05 hó'!C5</f>
        <v>16511049</v>
      </c>
      <c r="D36" s="71">
        <f>'2024.05 hó'!D5</f>
        <v>8886503</v>
      </c>
      <c r="E36" s="10">
        <f>B36+C36+D36</f>
        <v>42548442</v>
      </c>
      <c r="F36" s="11"/>
      <c r="G36" s="26"/>
      <c r="H36" s="15">
        <f>SUM(H33:H35)</f>
        <v>100</v>
      </c>
      <c r="I36" s="12"/>
    </row>
    <row r="37" spans="1:9" ht="15" x14ac:dyDescent="0.25">
      <c r="A37" s="9"/>
      <c r="B37" s="10"/>
      <c r="C37" s="10"/>
      <c r="D37" s="10"/>
      <c r="E37" s="10">
        <f>B37+C37+D37</f>
        <v>0</v>
      </c>
      <c r="F37" s="11"/>
      <c r="G37" s="11"/>
      <c r="H37" s="11"/>
      <c r="I37" s="12"/>
    </row>
    <row r="38" spans="1:9" ht="15" x14ac:dyDescent="0.25">
      <c r="A38" s="9"/>
      <c r="B38" s="10"/>
      <c r="C38" s="10"/>
      <c r="D38" s="10"/>
      <c r="E38" s="10"/>
      <c r="F38" s="11"/>
      <c r="G38" s="11"/>
      <c r="H38" s="11"/>
      <c r="I38" s="12"/>
    </row>
    <row r="39" spans="1:9" ht="15" x14ac:dyDescent="0.25">
      <c r="A39" s="9"/>
      <c r="B39" s="10"/>
      <c r="C39" s="10"/>
      <c r="D39" s="10"/>
      <c r="E39" s="10"/>
      <c r="F39" s="11"/>
      <c r="G39" s="11"/>
      <c r="H39" s="11"/>
      <c r="I39" s="12"/>
    </row>
    <row r="40" spans="1:9" x14ac:dyDescent="0.2">
      <c r="A40" s="13" t="s">
        <v>3</v>
      </c>
      <c r="B40" s="14">
        <f>SUM(B36:B39)</f>
        <v>17150890</v>
      </c>
      <c r="C40" s="14">
        <f t="shared" ref="C40:D40" si="4">SUM(C36:C39)</f>
        <v>16511049</v>
      </c>
      <c r="D40" s="14">
        <f t="shared" si="4"/>
        <v>8886503</v>
      </c>
      <c r="E40" s="14">
        <f>SUM(E36:E39)</f>
        <v>42548442</v>
      </c>
      <c r="F40" s="11"/>
      <c r="G40" s="11"/>
      <c r="H40" s="11"/>
      <c r="I40" s="12"/>
    </row>
    <row r="41" spans="1:9" x14ac:dyDescent="0.2">
      <c r="A41" s="57"/>
      <c r="B41" s="57"/>
      <c r="C41" s="57"/>
      <c r="D41" s="57"/>
    </row>
    <row r="43" spans="1:9" x14ac:dyDescent="0.2">
      <c r="A43" s="7" t="s">
        <v>36</v>
      </c>
    </row>
    <row r="44" spans="1:9" x14ac:dyDescent="0.2">
      <c r="A44" s="3" t="s">
        <v>62</v>
      </c>
      <c r="B44" s="27">
        <v>1724885</v>
      </c>
    </row>
    <row r="45" spans="1:9" x14ac:dyDescent="0.2">
      <c r="A45" s="3" t="s">
        <v>63</v>
      </c>
      <c r="B45" s="27">
        <v>17150890</v>
      </c>
    </row>
    <row r="46" spans="1:9" ht="12" customHeight="1" x14ac:dyDescent="0.2">
      <c r="A46" s="3" t="s">
        <v>64</v>
      </c>
      <c r="B46" s="27">
        <v>1724885</v>
      </c>
    </row>
    <row r="47" spans="1:9" ht="12.75" customHeight="1" x14ac:dyDescent="0.2">
      <c r="A47" s="3" t="s">
        <v>26</v>
      </c>
      <c r="B47" s="27">
        <f>B44+B45-B46</f>
        <v>17150890</v>
      </c>
    </row>
    <row r="48" spans="1:9" ht="18" customHeight="1" x14ac:dyDescent="0.2"/>
    <row r="49" spans="1:1" ht="18" customHeight="1" x14ac:dyDescent="0.2">
      <c r="A49" s="7" t="s">
        <v>37</v>
      </c>
    </row>
    <row r="50" spans="1:1" ht="18" customHeight="1" x14ac:dyDescent="0.2">
      <c r="A50" s="3" t="s">
        <v>65</v>
      </c>
    </row>
    <row r="51" spans="1:1" ht="18" customHeight="1" x14ac:dyDescent="0.2"/>
    <row r="52" spans="1:1" ht="18" customHeight="1" x14ac:dyDescent="0.2">
      <c r="A52" s="7" t="s">
        <v>38</v>
      </c>
    </row>
    <row r="53" spans="1:1" ht="18" customHeight="1" x14ac:dyDescent="0.2">
      <c r="A53" s="3" t="s">
        <v>66</v>
      </c>
    </row>
  </sheetData>
  <mergeCells count="9">
    <mergeCell ref="I19:I20"/>
    <mergeCell ref="I21:I23"/>
    <mergeCell ref="I16:I18"/>
    <mergeCell ref="G30:H30"/>
    <mergeCell ref="I6:I8"/>
    <mergeCell ref="I10:I12"/>
    <mergeCell ref="A2:F2"/>
    <mergeCell ref="I13:I15"/>
    <mergeCell ref="O10:O12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" workbookViewId="0">
      <selection activeCell="H17" sqref="H17"/>
    </sheetView>
  </sheetViews>
  <sheetFormatPr defaultRowHeight="15" x14ac:dyDescent="0.25"/>
  <cols>
    <col min="1" max="1" width="33.7109375" bestFit="1" customWidth="1"/>
    <col min="2" max="3" width="13.7109375" bestFit="1" customWidth="1"/>
    <col min="4" max="4" width="17.85546875" bestFit="1" customWidth="1"/>
    <col min="5" max="5" width="14.7109375" bestFit="1" customWidth="1"/>
  </cols>
  <sheetData>
    <row r="1" spans="1:6" ht="15.75" x14ac:dyDescent="0.25">
      <c r="A1" s="6" t="s">
        <v>53</v>
      </c>
      <c r="B1" s="3"/>
      <c r="C1" s="3"/>
      <c r="D1" s="3"/>
      <c r="E1" s="3"/>
    </row>
    <row r="2" spans="1:6" x14ac:dyDescent="0.25">
      <c r="A2" s="7"/>
      <c r="B2" s="3"/>
      <c r="C2" s="3"/>
      <c r="D2" s="3"/>
      <c r="E2" s="3"/>
    </row>
    <row r="3" spans="1:6" x14ac:dyDescent="0.25">
      <c r="A3" s="3"/>
      <c r="B3" s="3"/>
      <c r="C3" s="3"/>
      <c r="D3" s="3"/>
      <c r="E3" s="3"/>
    </row>
    <row r="4" spans="1:6" ht="17.25" x14ac:dyDescent="0.25">
      <c r="A4" s="8"/>
      <c r="B4" s="58" t="s">
        <v>39</v>
      </c>
      <c r="C4" s="58" t="s">
        <v>41</v>
      </c>
      <c r="D4" s="58" t="s">
        <v>40</v>
      </c>
      <c r="E4" s="58" t="s">
        <v>2</v>
      </c>
    </row>
    <row r="5" spans="1:6" x14ac:dyDescent="0.25">
      <c r="A5" s="9" t="s">
        <v>54</v>
      </c>
      <c r="B5" s="70">
        <v>17150890</v>
      </c>
      <c r="C5" s="71">
        <f>C20</f>
        <v>16511049</v>
      </c>
      <c r="D5" s="71">
        <v>8886503</v>
      </c>
      <c r="E5" s="10">
        <f>B5+C5+D5</f>
        <v>42548442</v>
      </c>
    </row>
    <row r="6" spans="1:6" x14ac:dyDescent="0.25">
      <c r="A6" s="9"/>
      <c r="B6" s="10"/>
      <c r="C6" s="10"/>
      <c r="D6" s="10"/>
      <c r="E6" s="10">
        <f>B6+C6+D6</f>
        <v>0</v>
      </c>
    </row>
    <row r="7" spans="1:6" x14ac:dyDescent="0.25">
      <c r="A7" s="9"/>
      <c r="B7" s="10"/>
      <c r="C7" s="10"/>
      <c r="D7" s="10"/>
      <c r="E7" s="10"/>
    </row>
    <row r="8" spans="1:6" x14ac:dyDescent="0.25">
      <c r="A8" s="9"/>
      <c r="B8" s="10"/>
      <c r="C8" s="10"/>
      <c r="D8" s="10"/>
      <c r="E8" s="10"/>
    </row>
    <row r="9" spans="1:6" x14ac:dyDescent="0.25">
      <c r="A9" s="13" t="s">
        <v>3</v>
      </c>
      <c r="B9" s="14">
        <f>SUM(B5:B8)</f>
        <v>17150890</v>
      </c>
      <c r="C9" s="14">
        <f t="shared" ref="C9:D9" si="0">SUM(C5:C8)</f>
        <v>16511049</v>
      </c>
      <c r="D9" s="14">
        <f t="shared" si="0"/>
        <v>8886503</v>
      </c>
      <c r="E9" s="14">
        <f>SUM(E5:E8)</f>
        <v>42548442</v>
      </c>
    </row>
    <row r="10" spans="1:6" x14ac:dyDescent="0.25">
      <c r="A10" s="57"/>
      <c r="B10" s="57"/>
      <c r="C10" s="57"/>
      <c r="D10" s="57"/>
      <c r="E10" s="3"/>
    </row>
    <row r="12" spans="1:6" x14ac:dyDescent="0.25">
      <c r="A12" t="s">
        <v>55</v>
      </c>
      <c r="B12" s="75">
        <v>3666429</v>
      </c>
      <c r="C12" s="75">
        <v>9247941</v>
      </c>
      <c r="D12" s="75">
        <v>1215207</v>
      </c>
      <c r="E12" s="75"/>
      <c r="F12" s="75"/>
    </row>
    <row r="13" spans="1:6" x14ac:dyDescent="0.25">
      <c r="A13" t="s">
        <v>57</v>
      </c>
      <c r="B13" s="75">
        <v>11000249</v>
      </c>
      <c r="C13" s="75">
        <v>10582725</v>
      </c>
      <c r="D13" s="75">
        <v>6708320</v>
      </c>
      <c r="E13" s="75"/>
      <c r="F13" s="75"/>
    </row>
    <row r="14" spans="1:6" x14ac:dyDescent="0.25">
      <c r="A14" t="s">
        <v>56</v>
      </c>
      <c r="B14" s="75">
        <v>925000</v>
      </c>
      <c r="C14" s="75">
        <v>914557</v>
      </c>
      <c r="D14" s="75">
        <v>359934</v>
      </c>
      <c r="E14" s="75"/>
      <c r="F14" s="75"/>
    </row>
    <row r="15" spans="1:6" x14ac:dyDescent="0.25">
      <c r="A15" t="s">
        <v>58</v>
      </c>
      <c r="B15" s="75">
        <v>26502</v>
      </c>
      <c r="C15" s="75"/>
      <c r="D15" s="75">
        <v>13990</v>
      </c>
      <c r="E15" s="75"/>
      <c r="F15" s="75"/>
    </row>
    <row r="16" spans="1:6" x14ac:dyDescent="0.25">
      <c r="A16" t="s">
        <v>59</v>
      </c>
      <c r="B16" s="75">
        <v>1030641</v>
      </c>
      <c r="C16" s="75">
        <v>1045207</v>
      </c>
      <c r="D16" s="75">
        <v>397365</v>
      </c>
      <c r="E16" s="75"/>
      <c r="F16" s="75"/>
    </row>
    <row r="17" spans="1:6" x14ac:dyDescent="0.25">
      <c r="A17" t="s">
        <v>60</v>
      </c>
      <c r="B17" s="75">
        <v>502069</v>
      </c>
      <c r="C17" s="75">
        <v>522604</v>
      </c>
      <c r="D17" s="75">
        <v>191687</v>
      </c>
      <c r="E17" s="75"/>
      <c r="F17" s="75"/>
    </row>
    <row r="18" spans="1:6" ht="17.25" x14ac:dyDescent="0.4">
      <c r="B18" s="76">
        <f>SUM(B12:B17)</f>
        <v>17150890</v>
      </c>
      <c r="C18" s="76">
        <f t="shared" ref="C18:D18" si="1">SUM(C12:C17)</f>
        <v>22313034</v>
      </c>
      <c r="D18" s="76">
        <f t="shared" si="1"/>
        <v>8886503</v>
      </c>
      <c r="E18" s="75"/>
      <c r="F18" s="75"/>
    </row>
    <row r="19" spans="1:6" x14ac:dyDescent="0.25">
      <c r="A19" t="s">
        <v>69</v>
      </c>
      <c r="B19" s="75"/>
      <c r="C19" s="75">
        <v>-5801985</v>
      </c>
      <c r="D19" s="75"/>
      <c r="E19" s="75"/>
      <c r="F19" s="75"/>
    </row>
    <row r="20" spans="1:6" x14ac:dyDescent="0.25">
      <c r="B20" s="75"/>
      <c r="C20" s="75">
        <f>C18+C19</f>
        <v>16511049</v>
      </c>
      <c r="D20" s="75"/>
      <c r="E20" s="75"/>
      <c r="F20" s="75"/>
    </row>
    <row r="21" spans="1:6" x14ac:dyDescent="0.25">
      <c r="B21" s="75"/>
      <c r="C21" s="75"/>
      <c r="D21" s="75"/>
      <c r="E21" s="75"/>
      <c r="F21" s="75"/>
    </row>
    <row r="22" spans="1:6" x14ac:dyDescent="0.25">
      <c r="B22" s="75"/>
      <c r="C22" s="75"/>
      <c r="D22" s="75"/>
      <c r="E22" s="75"/>
      <c r="F22" s="75"/>
    </row>
    <row r="23" spans="1:6" x14ac:dyDescent="0.25">
      <c r="B23" s="75"/>
      <c r="C23" s="75"/>
      <c r="D23" s="75"/>
      <c r="E23" s="75"/>
      <c r="F23" s="75"/>
    </row>
    <row r="24" spans="1:6" x14ac:dyDescent="0.25">
      <c r="B24" s="75"/>
      <c r="C24" s="75"/>
      <c r="D24" s="75"/>
      <c r="E24" s="75"/>
      <c r="F24" s="75"/>
    </row>
    <row r="25" spans="1:6" x14ac:dyDescent="0.25">
      <c r="B25" s="75"/>
      <c r="C25" s="75"/>
      <c r="D25" s="75"/>
      <c r="E25" s="75"/>
      <c r="F25" s="75"/>
    </row>
    <row r="26" spans="1:6" x14ac:dyDescent="0.25">
      <c r="B26" s="75"/>
      <c r="C26" s="75"/>
      <c r="D26" s="75"/>
      <c r="E26" s="75"/>
      <c r="F26" s="75"/>
    </row>
    <row r="27" spans="1:6" x14ac:dyDescent="0.25">
      <c r="B27" s="75"/>
      <c r="C27" s="75"/>
      <c r="D27" s="75"/>
      <c r="E27" s="75"/>
      <c r="F27" s="75"/>
    </row>
    <row r="28" spans="1:6" x14ac:dyDescent="0.25">
      <c r="B28" s="75"/>
      <c r="C28" s="75"/>
      <c r="D28" s="75"/>
      <c r="E28" s="75"/>
      <c r="F28" s="75"/>
    </row>
    <row r="29" spans="1:6" x14ac:dyDescent="0.25">
      <c r="B29" s="75"/>
      <c r="C29" s="75"/>
      <c r="D29" s="75"/>
      <c r="E29" s="75"/>
      <c r="F29" s="75"/>
    </row>
    <row r="30" spans="1:6" x14ac:dyDescent="0.25">
      <c r="B30" s="75"/>
      <c r="C30" s="75"/>
      <c r="D30" s="75"/>
      <c r="E30" s="75"/>
      <c r="F30" s="75"/>
    </row>
    <row r="31" spans="1:6" x14ac:dyDescent="0.25">
      <c r="B31" s="75"/>
      <c r="C31" s="75"/>
      <c r="D31" s="75"/>
      <c r="E31" s="75"/>
      <c r="F31" s="75"/>
    </row>
    <row r="32" spans="1:6" x14ac:dyDescent="0.25">
      <c r="B32" s="75"/>
      <c r="C32" s="75"/>
      <c r="D32" s="75"/>
      <c r="E32" s="75"/>
      <c r="F32" s="75"/>
    </row>
    <row r="33" spans="2:6" x14ac:dyDescent="0.25">
      <c r="B33" s="75"/>
      <c r="C33" s="75"/>
      <c r="D33" s="75"/>
      <c r="E33" s="75"/>
      <c r="F33" s="75"/>
    </row>
    <row r="34" spans="2:6" x14ac:dyDescent="0.25">
      <c r="B34" s="75"/>
      <c r="C34" s="75"/>
      <c r="D34" s="75"/>
      <c r="E34" s="75"/>
      <c r="F34" s="75"/>
    </row>
    <row r="35" spans="2:6" x14ac:dyDescent="0.25">
      <c r="B35" s="75"/>
      <c r="C35" s="75"/>
      <c r="D35" s="75"/>
      <c r="E35" s="75"/>
      <c r="F35" s="75"/>
    </row>
    <row r="36" spans="2:6" x14ac:dyDescent="0.25">
      <c r="B36" s="75"/>
      <c r="C36" s="75"/>
      <c r="D36" s="75"/>
      <c r="E36" s="75"/>
      <c r="F36" s="75"/>
    </row>
    <row r="37" spans="2:6" x14ac:dyDescent="0.25">
      <c r="B37" s="75"/>
      <c r="C37" s="75"/>
      <c r="D37" s="75"/>
      <c r="E37" s="75"/>
      <c r="F37" s="75"/>
    </row>
    <row r="38" spans="2:6" x14ac:dyDescent="0.25">
      <c r="B38" s="75"/>
      <c r="C38" s="75"/>
      <c r="D38" s="75"/>
      <c r="E38" s="75"/>
      <c r="F38" s="75"/>
    </row>
    <row r="39" spans="2:6" x14ac:dyDescent="0.25">
      <c r="B39" s="75"/>
      <c r="C39" s="75"/>
      <c r="D39" s="75"/>
      <c r="E39" s="75"/>
      <c r="F39" s="75"/>
    </row>
    <row r="40" spans="2:6" x14ac:dyDescent="0.25">
      <c r="B40" s="75"/>
      <c r="C40" s="75"/>
      <c r="D40" s="75"/>
      <c r="E40" s="75"/>
      <c r="F40" s="75"/>
    </row>
    <row r="41" spans="2:6" x14ac:dyDescent="0.25">
      <c r="B41" s="75"/>
      <c r="C41" s="75"/>
      <c r="D41" s="75"/>
      <c r="E41" s="75"/>
      <c r="F41" s="75"/>
    </row>
    <row r="42" spans="2:6" x14ac:dyDescent="0.25">
      <c r="B42" s="75"/>
      <c r="C42" s="75"/>
      <c r="D42" s="75"/>
      <c r="E42" s="75"/>
      <c r="F42" s="75"/>
    </row>
    <row r="43" spans="2:6" x14ac:dyDescent="0.25">
      <c r="B43" s="75"/>
      <c r="C43" s="75"/>
      <c r="D43" s="75"/>
      <c r="E43" s="75"/>
      <c r="F43" s="75"/>
    </row>
    <row r="44" spans="2:6" x14ac:dyDescent="0.25">
      <c r="B44" s="75"/>
      <c r="C44" s="75"/>
      <c r="D44" s="75"/>
      <c r="E44" s="75"/>
      <c r="F44" s="75"/>
    </row>
    <row r="45" spans="2:6" x14ac:dyDescent="0.25">
      <c r="B45" s="75"/>
      <c r="C45" s="75"/>
      <c r="D45" s="75"/>
      <c r="E45" s="75"/>
      <c r="F45" s="75"/>
    </row>
    <row r="46" spans="2:6" x14ac:dyDescent="0.25">
      <c r="B46" s="75"/>
      <c r="C46" s="75"/>
      <c r="D46" s="75"/>
      <c r="E46" s="75"/>
      <c r="F46" s="75"/>
    </row>
    <row r="47" spans="2:6" x14ac:dyDescent="0.25">
      <c r="B47" s="75"/>
      <c r="C47" s="75"/>
      <c r="D47" s="75"/>
      <c r="E47" s="75"/>
      <c r="F47" s="75"/>
    </row>
    <row r="48" spans="2:6" x14ac:dyDescent="0.25">
      <c r="B48" s="75"/>
      <c r="C48" s="75"/>
      <c r="D48" s="75"/>
      <c r="E48" s="75"/>
      <c r="F48" s="75"/>
    </row>
    <row r="49" spans="2:6" x14ac:dyDescent="0.25">
      <c r="B49" s="75"/>
      <c r="C49" s="75"/>
      <c r="D49" s="75"/>
      <c r="E49" s="75"/>
      <c r="F49" s="75"/>
    </row>
    <row r="50" spans="2:6" x14ac:dyDescent="0.25">
      <c r="B50" s="75"/>
      <c r="C50" s="75"/>
      <c r="D50" s="75"/>
      <c r="E50" s="75"/>
      <c r="F50" s="75"/>
    </row>
    <row r="51" spans="2:6" x14ac:dyDescent="0.25">
      <c r="B51" s="75"/>
      <c r="C51" s="75"/>
      <c r="D51" s="75"/>
      <c r="E51" s="75"/>
      <c r="F51" s="75"/>
    </row>
    <row r="52" spans="2:6" x14ac:dyDescent="0.25">
      <c r="B52" s="75"/>
      <c r="C52" s="75"/>
      <c r="D52" s="75"/>
      <c r="E52" s="75"/>
      <c r="F52" s="75"/>
    </row>
    <row r="53" spans="2:6" x14ac:dyDescent="0.25">
      <c r="B53" s="75"/>
      <c r="C53" s="75"/>
      <c r="D53" s="75"/>
      <c r="E53" s="75"/>
      <c r="F53" s="75"/>
    </row>
    <row r="54" spans="2:6" x14ac:dyDescent="0.25">
      <c r="B54" s="75"/>
      <c r="C54" s="75"/>
      <c r="D54" s="75"/>
      <c r="E54" s="75"/>
      <c r="F54" s="75"/>
    </row>
    <row r="55" spans="2:6" x14ac:dyDescent="0.25">
      <c r="B55" s="75"/>
      <c r="C55" s="75"/>
      <c r="D55" s="75"/>
      <c r="E55" s="75"/>
      <c r="F55" s="75"/>
    </row>
    <row r="56" spans="2:6" x14ac:dyDescent="0.25">
      <c r="B56" s="75"/>
      <c r="C56" s="75"/>
      <c r="D56" s="75"/>
      <c r="E56" s="75"/>
      <c r="F56" s="75"/>
    </row>
    <row r="57" spans="2:6" x14ac:dyDescent="0.25">
      <c r="B57" s="75"/>
      <c r="C57" s="75"/>
      <c r="D57" s="75"/>
      <c r="E57" s="75"/>
      <c r="F57" s="75"/>
    </row>
    <row r="58" spans="2:6" x14ac:dyDescent="0.25">
      <c r="B58" s="75"/>
      <c r="C58" s="75"/>
      <c r="D58" s="75"/>
      <c r="E58" s="75"/>
      <c r="F58" s="75"/>
    </row>
    <row r="59" spans="2:6" x14ac:dyDescent="0.25">
      <c r="B59" s="75"/>
      <c r="C59" s="75"/>
      <c r="D59" s="75"/>
      <c r="E59" s="75"/>
      <c r="F59" s="75"/>
    </row>
    <row r="60" spans="2:6" x14ac:dyDescent="0.25">
      <c r="B60" s="75"/>
      <c r="C60" s="75"/>
      <c r="D60" s="75"/>
      <c r="E60" s="75"/>
      <c r="F60" s="75"/>
    </row>
    <row r="61" spans="2:6" x14ac:dyDescent="0.25">
      <c r="B61" s="75"/>
      <c r="C61" s="75"/>
      <c r="D61" s="75"/>
      <c r="E61" s="75"/>
      <c r="F61" s="75"/>
    </row>
    <row r="62" spans="2:6" x14ac:dyDescent="0.25">
      <c r="B62" s="75"/>
      <c r="C62" s="75"/>
      <c r="D62" s="75"/>
      <c r="E62" s="75"/>
      <c r="F62" s="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önköltség valós</vt:lpstr>
      <vt:lpstr>2024.05 hó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User</cp:lastModifiedBy>
  <cp:lastPrinted>2024-06-18T08:40:31Z</cp:lastPrinted>
  <dcterms:created xsi:type="dcterms:W3CDTF">2016-08-16T11:34:41Z</dcterms:created>
  <dcterms:modified xsi:type="dcterms:W3CDTF">2024-06-19T07:55:19Z</dcterms:modified>
</cp:coreProperties>
</file>