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árszámadás\Lajosnak küldeni\Testületnek\"/>
    </mc:Choice>
  </mc:AlternateContent>
  <bookViews>
    <workbookView xWindow="0" yWindow="0" windowWidth="20490" windowHeight="7755" tabRatio="656" activeTab="1"/>
  </bookViews>
  <sheets>
    <sheet name="bev.össz.." sheetId="40" r:id="rId1"/>
    <sheet name="kiad.össz.." sheetId="41" r:id="rId2"/>
    <sheet name="önk.bev." sheetId="52" r:id="rId3"/>
    <sheet name="önk.kiad." sheetId="53" r:id="rId4"/>
    <sheet name="hivatal bev." sheetId="54" r:id="rId5"/>
    <sheet name="hivatal kiad." sheetId="55" r:id="rId6"/>
    <sheet name="óvoda bev." sheetId="56" r:id="rId7"/>
    <sheet name="óvoda kiad." sheetId="57" r:id="rId8"/>
    <sheet name="könyvtár bev." sheetId="58" r:id="rId9"/>
    <sheet name="könyvtár kiad." sheetId="59" r:id="rId10"/>
    <sheet name="beruházás" sheetId="61" r:id="rId11"/>
    <sheet name="tartalék" sheetId="62" r:id="rId12"/>
    <sheet name="maradvány" sheetId="63" r:id="rId13"/>
    <sheet name="Mérleg" sheetId="31" r:id="rId14"/>
    <sheet name="Létszám" sheetId="60" r:id="rId15"/>
    <sheet name="Felhasználás" sheetId="32" r:id="rId16"/>
    <sheet name="Közvetett támogatások" sheetId="33" r:id="rId17"/>
    <sheet name="Több éves kihatás" sheetId="37" r:id="rId18"/>
    <sheet name="Felh." sheetId="34" r:id="rId19"/>
    <sheet name="Adósság" sheetId="38" r:id="rId20"/>
    <sheet name="EU" sheetId="39" r:id="rId21"/>
    <sheet name="Eredménykimutatás" sheetId="64" r:id="rId22"/>
    <sheet name="Vagyonkimutatás" sheetId="66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xlcn.CsatoltTáblázat_Táblázat4" hidden="1">#REF!</definedName>
  </definedNames>
  <calcPr calcId="152511"/>
</workbook>
</file>

<file path=xl/calcChain.xml><?xml version="1.0" encoding="utf-8"?>
<calcChain xmlns="http://schemas.openxmlformats.org/spreadsheetml/2006/main">
  <c r="L59" i="41" l="1"/>
  <c r="K59" i="41"/>
  <c r="L58" i="41"/>
  <c r="L60" i="41" s="1"/>
  <c r="K58" i="41"/>
  <c r="K60" i="41" s="1"/>
  <c r="K52" i="41"/>
  <c r="L51" i="41"/>
  <c r="L52" i="41" s="1"/>
  <c r="K51" i="41"/>
  <c r="L50" i="41"/>
  <c r="K50" i="41"/>
  <c r="L49" i="41"/>
  <c r="K49" i="41"/>
  <c r="L48" i="41"/>
  <c r="K48" i="41"/>
  <c r="L46" i="41"/>
  <c r="K46" i="41"/>
  <c r="L45" i="41"/>
  <c r="K45" i="41"/>
  <c r="L44" i="41"/>
  <c r="K44" i="41"/>
  <c r="L43" i="41"/>
  <c r="L47" i="41" s="1"/>
  <c r="K43" i="41"/>
  <c r="K47" i="41" s="1"/>
  <c r="L42" i="41"/>
  <c r="K42" i="41"/>
  <c r="L41" i="41"/>
  <c r="K41" i="41"/>
  <c r="L40" i="41"/>
  <c r="K40" i="41"/>
  <c r="L39" i="41"/>
  <c r="K39" i="41"/>
  <c r="L38" i="41"/>
  <c r="K38" i="41"/>
  <c r="L37" i="41"/>
  <c r="K37" i="41"/>
  <c r="L36" i="41"/>
  <c r="K36" i="41"/>
  <c r="L35" i="41"/>
  <c r="K35" i="41"/>
  <c r="L34" i="41"/>
  <c r="K34" i="41"/>
  <c r="L33" i="41"/>
  <c r="K33" i="41"/>
  <c r="L32" i="41"/>
  <c r="K32" i="41"/>
  <c r="L31" i="41"/>
  <c r="K31" i="41"/>
  <c r="L30" i="41"/>
  <c r="K30" i="41"/>
  <c r="L29" i="41"/>
  <c r="K29" i="41"/>
  <c r="L28" i="41"/>
  <c r="K28" i="41"/>
  <c r="L27" i="41"/>
  <c r="K27" i="41"/>
  <c r="L26" i="41"/>
  <c r="K26" i="41"/>
  <c r="L25" i="41"/>
  <c r="K25" i="41"/>
  <c r="L24" i="41"/>
  <c r="K24" i="41"/>
  <c r="L23" i="41"/>
  <c r="K23" i="41"/>
  <c r="L22" i="41"/>
  <c r="K22" i="41"/>
  <c r="L21" i="41"/>
  <c r="K21" i="41"/>
  <c r="L20" i="41"/>
  <c r="K20" i="41"/>
  <c r="L19" i="41"/>
  <c r="L53" i="41" s="1"/>
  <c r="L62" i="41" s="1"/>
  <c r="K19" i="41"/>
  <c r="K53" i="41" s="1"/>
  <c r="L18" i="41"/>
  <c r="K18" i="41"/>
  <c r="L17" i="41"/>
  <c r="K17" i="41"/>
  <c r="L16" i="41"/>
  <c r="K16" i="41"/>
  <c r="L15" i="41"/>
  <c r="K15" i="41"/>
  <c r="L14" i="41"/>
  <c r="K14" i="41"/>
  <c r="L13" i="41"/>
  <c r="K13" i="41"/>
  <c r="L12" i="41"/>
  <c r="K12" i="41"/>
  <c r="L11" i="41"/>
  <c r="K11" i="41"/>
  <c r="L10" i="41"/>
  <c r="K10" i="41"/>
  <c r="L9" i="41"/>
  <c r="K9" i="41"/>
  <c r="L8" i="41"/>
  <c r="K8" i="41"/>
  <c r="L7" i="41"/>
  <c r="K7" i="41"/>
  <c r="K62" i="41" l="1"/>
  <c r="G21" i="31" l="1"/>
  <c r="G19" i="31"/>
  <c r="G18" i="31"/>
  <c r="G17" i="31"/>
  <c r="G20" i="31" s="1"/>
  <c r="G15" i="31"/>
  <c r="G14" i="31"/>
  <c r="G13" i="31"/>
  <c r="G12" i="31"/>
  <c r="G11" i="31"/>
  <c r="G16" i="31" s="1"/>
  <c r="G23" i="31" l="1"/>
  <c r="G24" i="31" l="1"/>
  <c r="L18" i="40" l="1"/>
  <c r="P21" i="60" l="1"/>
  <c r="N20" i="60"/>
  <c r="K13" i="60"/>
  <c r="D21" i="60"/>
  <c r="B21" i="60"/>
  <c r="G25" i="63" l="1"/>
  <c r="O25" i="63"/>
  <c r="N25" i="63"/>
  <c r="G6" i="63"/>
  <c r="E25" i="63"/>
  <c r="D25" i="63"/>
  <c r="C25" i="63"/>
  <c r="O24" i="63"/>
  <c r="O23" i="63"/>
  <c r="K23" i="63"/>
  <c r="L23" i="63" s="1"/>
  <c r="J23" i="63"/>
  <c r="I23" i="63"/>
  <c r="F23" i="63"/>
  <c r="F25" i="63" s="1"/>
  <c r="I8" i="63"/>
  <c r="I9" i="63"/>
  <c r="I10" i="63"/>
  <c r="I12" i="63"/>
  <c r="I13" i="63"/>
  <c r="I14" i="63"/>
  <c r="I15" i="63"/>
  <c r="I16" i="63"/>
  <c r="I18" i="63"/>
  <c r="I19" i="63"/>
  <c r="I20" i="63"/>
  <c r="I21" i="63"/>
  <c r="I22" i="63"/>
  <c r="I7" i="63"/>
  <c r="F22" i="63"/>
  <c r="H17" i="63"/>
  <c r="H25" i="63" s="1"/>
  <c r="F17" i="63"/>
  <c r="I25" i="63" l="1"/>
  <c r="O26" i="63" s="1"/>
  <c r="H6" i="63"/>
  <c r="I17" i="63"/>
  <c r="I11" i="63"/>
  <c r="I6" i="63" l="1"/>
  <c r="B21" i="34"/>
  <c r="P21" i="34"/>
  <c r="N21" i="34"/>
  <c r="M20" i="34"/>
  <c r="K20" i="34"/>
  <c r="J20" i="34"/>
  <c r="I20" i="34"/>
  <c r="H20" i="34"/>
  <c r="G20" i="34"/>
  <c r="F20" i="34"/>
  <c r="E20" i="34"/>
  <c r="D20" i="34"/>
  <c r="B20" i="34"/>
  <c r="L20" i="34"/>
  <c r="C20" i="34"/>
  <c r="N19" i="34"/>
  <c r="P19" i="34"/>
  <c r="N11" i="34"/>
  <c r="C16" i="34"/>
  <c r="D16" i="34"/>
  <c r="E16" i="34"/>
  <c r="F16" i="34"/>
  <c r="G16" i="34"/>
  <c r="H16" i="34"/>
  <c r="I16" i="34"/>
  <c r="J16" i="34"/>
  <c r="K16" i="34"/>
  <c r="L16" i="34"/>
  <c r="M16" i="34"/>
  <c r="B16" i="34"/>
  <c r="N15" i="34"/>
  <c r="J14" i="34"/>
  <c r="K12" i="34"/>
  <c r="N9" i="34"/>
  <c r="N10" i="34"/>
  <c r="N12" i="34"/>
  <c r="N13" i="34"/>
  <c r="N14" i="34"/>
  <c r="N8" i="34"/>
  <c r="N20" i="34" l="1"/>
  <c r="P20" i="34" s="1"/>
  <c r="N16" i="34"/>
  <c r="J10" i="39" l="1"/>
  <c r="I10" i="39"/>
  <c r="H10" i="39"/>
  <c r="G10" i="39"/>
  <c r="F10" i="39"/>
  <c r="E10" i="39"/>
  <c r="L42" i="40" l="1"/>
  <c r="L34" i="40"/>
  <c r="L35" i="40"/>
  <c r="L36" i="40"/>
  <c r="L37" i="40"/>
  <c r="L38" i="40"/>
  <c r="L39" i="40"/>
  <c r="L40" i="40"/>
  <c r="L41" i="40"/>
  <c r="L31" i="40"/>
  <c r="L32" i="40"/>
  <c r="L33" i="40"/>
  <c r="C13" i="31"/>
  <c r="L14" i="40" l="1"/>
  <c r="L20" i="40"/>
  <c r="L21" i="40"/>
  <c r="L22" i="40"/>
  <c r="L23" i="40"/>
  <c r="C17" i="38" s="1"/>
  <c r="L25" i="40"/>
  <c r="L26" i="40"/>
  <c r="L27" i="40"/>
  <c r="L28" i="40"/>
  <c r="L29" i="40"/>
  <c r="L30" i="40"/>
  <c r="C14" i="38"/>
  <c r="L47" i="40"/>
  <c r="L48" i="40"/>
  <c r="L49" i="40"/>
  <c r="L50" i="40"/>
  <c r="L16" i="52"/>
  <c r="L18" i="52"/>
  <c r="L23" i="52"/>
  <c r="L24" i="40" s="1"/>
  <c r="C12" i="31" s="1"/>
  <c r="L33" i="52"/>
  <c r="L35" i="52"/>
  <c r="L38" i="52"/>
  <c r="L40" i="52"/>
  <c r="L50" i="52"/>
  <c r="F15" i="62"/>
  <c r="D5" i="62"/>
  <c r="D6" i="62"/>
  <c r="D7" i="62"/>
  <c r="D8" i="62"/>
  <c r="D9" i="62"/>
  <c r="D10" i="62"/>
  <c r="D11" i="62"/>
  <c r="D12" i="62"/>
  <c r="D13" i="62"/>
  <c r="D14" i="62"/>
  <c r="D4" i="62"/>
  <c r="C13" i="38" l="1"/>
  <c r="L51" i="40"/>
  <c r="C20" i="31" s="1"/>
  <c r="L41" i="52"/>
  <c r="K42" i="53"/>
  <c r="K32" i="40"/>
  <c r="K33" i="40"/>
  <c r="K35" i="40"/>
  <c r="K37" i="40"/>
  <c r="K38" i="40"/>
  <c r="K40" i="40"/>
  <c r="K31" i="40"/>
  <c r="A31" i="54"/>
  <c r="A8" i="56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I59" i="41"/>
  <c r="K48" i="40"/>
  <c r="K49" i="40"/>
  <c r="K50" i="40"/>
  <c r="K9" i="40"/>
  <c r="K10" i="40"/>
  <c r="K11" i="40"/>
  <c r="K12" i="40"/>
  <c r="K13" i="40"/>
  <c r="K14" i="40"/>
  <c r="K15" i="40"/>
  <c r="K16" i="40"/>
  <c r="K18" i="40"/>
  <c r="K20" i="40"/>
  <c r="K21" i="40"/>
  <c r="K22" i="40"/>
  <c r="K23" i="40"/>
  <c r="K25" i="40"/>
  <c r="K26" i="40"/>
  <c r="K27" i="40"/>
  <c r="K28" i="40"/>
  <c r="K29" i="40"/>
  <c r="K30" i="40"/>
  <c r="A8" i="59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5" i="59" s="1"/>
  <c r="A36" i="59" s="1"/>
  <c r="A37" i="59" s="1"/>
  <c r="A38" i="59" s="1"/>
  <c r="A39" i="59" s="1"/>
  <c r="A40" i="59" s="1"/>
  <c r="A41" i="59" s="1"/>
  <c r="A42" i="59" s="1"/>
  <c r="A43" i="59" s="1"/>
  <c r="A8" i="57"/>
  <c r="A9" i="57" s="1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8" i="4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8" i="53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5" i="53" l="1"/>
  <c r="A36" i="53" s="1"/>
  <c r="A37" i="53" s="1"/>
  <c r="A38" i="53" s="1"/>
  <c r="A39" i="53" s="1"/>
  <c r="A40" i="53" s="1"/>
  <c r="A41" i="53" s="1"/>
  <c r="A42" i="53" s="1"/>
  <c r="A43" i="53" s="1"/>
  <c r="A44" i="53" s="1"/>
  <c r="A33" i="53"/>
  <c r="L52" i="52"/>
  <c r="A35" i="4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3" i="41"/>
  <c r="A44" i="59"/>
  <c r="A45" i="59" s="1"/>
  <c r="A46" i="59" s="1"/>
  <c r="A47" i="59" s="1"/>
  <c r="A48" i="59" s="1"/>
  <c r="A49" i="59" s="1"/>
  <c r="A50" i="59" s="1"/>
  <c r="A51" i="59" s="1"/>
  <c r="A52" i="59" s="1"/>
  <c r="A46" i="57"/>
  <c r="A47" i="57" s="1"/>
  <c r="A48" i="57" s="1"/>
  <c r="A49" i="57" s="1"/>
  <c r="A50" i="57" s="1"/>
  <c r="A51" i="57" s="1"/>
  <c r="A52" i="57" s="1"/>
  <c r="A46" i="53"/>
  <c r="A47" i="53" s="1"/>
  <c r="A48" i="53" s="1"/>
  <c r="A49" i="53" s="1"/>
  <c r="A50" i="53" s="1"/>
  <c r="A51" i="53" s="1"/>
  <c r="A52" i="53" s="1"/>
  <c r="A53" i="53" s="1"/>
  <c r="A48" i="54"/>
  <c r="A8" i="54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2" i="54" s="1"/>
  <c r="A33" i="54" s="1"/>
  <c r="A34" i="54" s="1"/>
  <c r="A35" i="54" s="1"/>
  <c r="A36" i="54" s="1"/>
  <c r="A39" i="54" s="1"/>
  <c r="A40" i="54" s="1"/>
  <c r="A41" i="54" s="1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K47" i="40"/>
  <c r="K51" i="40" s="1"/>
  <c r="A33" i="40"/>
  <c r="K8" i="40"/>
  <c r="L51" i="57"/>
  <c r="K51" i="57"/>
  <c r="L49" i="57"/>
  <c r="K49" i="57"/>
  <c r="L41" i="57"/>
  <c r="K41" i="57"/>
  <c r="L37" i="57"/>
  <c r="K37" i="57"/>
  <c r="L46" i="57"/>
  <c r="K46" i="57"/>
  <c r="L34" i="57"/>
  <c r="K34" i="57"/>
  <c r="L19" i="57"/>
  <c r="L52" i="57" s="1"/>
  <c r="K19" i="57"/>
  <c r="L50" i="54"/>
  <c r="L52" i="54" s="1"/>
  <c r="K50" i="54"/>
  <c r="K52" i="54" s="1"/>
  <c r="H49" i="54"/>
  <c r="G49" i="54"/>
  <c r="H46" i="54"/>
  <c r="G46" i="54"/>
  <c r="G41" i="54"/>
  <c r="A34" i="58" l="1"/>
  <c r="A35" i="58" s="1"/>
  <c r="A36" i="58" s="1"/>
  <c r="A39" i="58" s="1"/>
  <c r="A40" i="58" s="1"/>
  <c r="A41" i="58" s="1"/>
  <c r="A30" i="58"/>
  <c r="A31" i="58" s="1"/>
  <c r="A32" i="58" s="1"/>
  <c r="K52" i="57"/>
  <c r="A37" i="58"/>
  <c r="A37" i="54"/>
  <c r="H50" i="54"/>
  <c r="G50" i="54"/>
  <c r="G52" i="54" s="1"/>
  <c r="L50" i="56" l="1"/>
  <c r="K50" i="56"/>
  <c r="L35" i="56"/>
  <c r="C17" i="31" s="1"/>
  <c r="K35" i="56"/>
  <c r="L33" i="56"/>
  <c r="K33" i="56"/>
  <c r="L38" i="56"/>
  <c r="C14" i="31" s="1"/>
  <c r="H23" i="53" l="1"/>
  <c r="K38" i="52" l="1"/>
  <c r="A40" i="40"/>
  <c r="A41" i="40" s="1"/>
  <c r="A42" i="40" s="1"/>
  <c r="A47" i="52"/>
  <c r="A48" i="52" s="1"/>
  <c r="A49" i="52" s="1"/>
  <c r="A50" i="52" s="1"/>
  <c r="A32" i="52"/>
  <c r="K60" i="53"/>
  <c r="L60" i="53"/>
  <c r="K52" i="53"/>
  <c r="L52" i="53"/>
  <c r="K50" i="53"/>
  <c r="L50" i="53"/>
  <c r="K47" i="53"/>
  <c r="L47" i="53"/>
  <c r="L42" i="53"/>
  <c r="K37" i="53"/>
  <c r="L37" i="53"/>
  <c r="K34" i="53"/>
  <c r="L34" i="53"/>
  <c r="K19" i="53"/>
  <c r="L19" i="53"/>
  <c r="K50" i="52"/>
  <c r="K40" i="52"/>
  <c r="K41" i="40" s="1"/>
  <c r="K35" i="52"/>
  <c r="K36" i="40" s="1"/>
  <c r="K33" i="52"/>
  <c r="K23" i="52"/>
  <c r="K24" i="40" s="1"/>
  <c r="K18" i="52"/>
  <c r="K16" i="52"/>
  <c r="K41" i="52" l="1"/>
  <c r="L53" i="53"/>
  <c r="L62" i="53" s="1"/>
  <c r="K53" i="53"/>
  <c r="K62" i="53" l="1"/>
  <c r="K52" i="52"/>
  <c r="L50" i="58"/>
  <c r="K50" i="58"/>
  <c r="A48" i="40"/>
  <c r="A49" i="40" s="1"/>
  <c r="A50" i="40" s="1"/>
  <c r="A51" i="40" s="1"/>
  <c r="L33" i="58"/>
  <c r="K33" i="58"/>
  <c r="K34" i="40" s="1"/>
  <c r="L16" i="58"/>
  <c r="L17" i="40" s="1"/>
  <c r="C11" i="31" s="1"/>
  <c r="K16" i="58"/>
  <c r="K17" i="40" s="1"/>
  <c r="L46" i="59"/>
  <c r="K46" i="59"/>
  <c r="A59" i="41"/>
  <c r="A60" i="41" s="1"/>
  <c r="K34" i="59"/>
  <c r="L34" i="59"/>
  <c r="K19" i="59"/>
  <c r="L19" i="59"/>
  <c r="C28" i="38" l="1"/>
  <c r="K41" i="58"/>
  <c r="L41" i="58"/>
  <c r="K52" i="59"/>
  <c r="L52" i="59"/>
  <c r="L61" i="59" s="1"/>
  <c r="K61" i="59" l="1"/>
  <c r="K52" i="58"/>
  <c r="L52" i="58"/>
  <c r="K59" i="57"/>
  <c r="K61" i="57" s="1"/>
  <c r="L9" i="40"/>
  <c r="L10" i="40"/>
  <c r="L11" i="40"/>
  <c r="L12" i="40"/>
  <c r="L13" i="40"/>
  <c r="L15" i="40"/>
  <c r="L16" i="40"/>
  <c r="L40" i="56"/>
  <c r="C18" i="31" s="1"/>
  <c r="L8" i="40"/>
  <c r="K40" i="56"/>
  <c r="K38" i="56"/>
  <c r="K39" i="40" s="1"/>
  <c r="K18" i="56"/>
  <c r="K19" i="40" s="1"/>
  <c r="K42" i="40" s="1"/>
  <c r="K53" i="40" s="1"/>
  <c r="L18" i="56" l="1"/>
  <c r="L19" i="40" s="1"/>
  <c r="C16" i="31" s="1"/>
  <c r="L59" i="57"/>
  <c r="L61" i="57" s="1"/>
  <c r="K41" i="56"/>
  <c r="K52" i="56" s="1"/>
  <c r="L41" i="56"/>
  <c r="A33" i="52"/>
  <c r="A14" i="52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4" i="40"/>
  <c r="A18" i="40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L52" i="56" l="1"/>
  <c r="L53" i="40"/>
  <c r="A34" i="52"/>
  <c r="A35" i="52" s="1"/>
  <c r="A36" i="52" s="1"/>
  <c r="A37" i="52" s="1"/>
  <c r="A38" i="52" s="1"/>
  <c r="A39" i="52" s="1"/>
  <c r="A40" i="52" s="1"/>
  <c r="A41" i="52" s="1"/>
  <c r="A35" i="40"/>
  <c r="A36" i="40" s="1"/>
  <c r="A37" i="40" s="1"/>
  <c r="A38" i="40" s="1"/>
  <c r="N8" i="60" l="1"/>
  <c r="N9" i="60"/>
  <c r="N10" i="60"/>
  <c r="N11" i="60"/>
  <c r="N12" i="60"/>
  <c r="N16" i="60"/>
  <c r="N17" i="60"/>
  <c r="N18" i="60"/>
  <c r="N19" i="60"/>
  <c r="N22" i="60"/>
  <c r="N23" i="60"/>
  <c r="N24" i="60"/>
  <c r="N25" i="60"/>
  <c r="N26" i="60"/>
  <c r="N27" i="60"/>
  <c r="N28" i="60"/>
  <c r="N29" i="60"/>
  <c r="N30" i="60"/>
  <c r="N31" i="60"/>
  <c r="N32" i="60"/>
  <c r="N7" i="60"/>
  <c r="H21" i="60"/>
  <c r="H33" i="60" s="1"/>
  <c r="E21" i="60"/>
  <c r="N21" i="60" s="1"/>
  <c r="B33" i="60"/>
  <c r="P19" i="60"/>
  <c r="P17" i="60"/>
  <c r="J30" i="60"/>
  <c r="H30" i="60"/>
  <c r="J26" i="60"/>
  <c r="H26" i="60"/>
  <c r="G26" i="60"/>
  <c r="E26" i="60"/>
  <c r="J13" i="60"/>
  <c r="H13" i="60"/>
  <c r="E13" i="60"/>
  <c r="E33" i="60" l="1"/>
  <c r="N13" i="60"/>
  <c r="N33" i="60" s="1"/>
  <c r="I19" i="52"/>
  <c r="H15" i="52" l="1"/>
  <c r="H16" i="40" s="1"/>
  <c r="C21" i="38"/>
  <c r="C30" i="38" s="1"/>
  <c r="I45" i="57" l="1"/>
  <c r="I44" i="57"/>
  <c r="I46" i="57" s="1"/>
  <c r="I49" i="53"/>
  <c r="H49" i="53"/>
  <c r="I46" i="53"/>
  <c r="H48" i="53"/>
  <c r="H48" i="41" s="1"/>
  <c r="I45" i="53"/>
  <c r="I48" i="53"/>
  <c r="I50" i="53" l="1"/>
  <c r="I48" i="41"/>
  <c r="I47" i="53"/>
  <c r="I34" i="57"/>
  <c r="I52" i="57" s="1"/>
  <c r="H31" i="57"/>
  <c r="H22" i="57"/>
  <c r="I29" i="58"/>
  <c r="I25" i="58"/>
  <c r="H27" i="52"/>
  <c r="H28" i="40" s="1"/>
  <c r="I20" i="52"/>
  <c r="I21" i="40" s="1"/>
  <c r="H20" i="40"/>
  <c r="I15" i="52"/>
  <c r="I16" i="40" s="1"/>
  <c r="H41" i="53"/>
  <c r="I33" i="58" l="1"/>
  <c r="I41" i="58" s="1"/>
  <c r="J16" i="63"/>
  <c r="J15" i="63"/>
  <c r="J25" i="60" l="1"/>
  <c r="P25" i="60" s="1"/>
  <c r="P16" i="60"/>
  <c r="P9" i="60"/>
  <c r="P10" i="60"/>
  <c r="P12" i="60"/>
  <c r="P22" i="60"/>
  <c r="P23" i="60"/>
  <c r="P24" i="60"/>
  <c r="P26" i="60"/>
  <c r="P27" i="60"/>
  <c r="P28" i="60"/>
  <c r="P29" i="60"/>
  <c r="P30" i="60"/>
  <c r="P31" i="60"/>
  <c r="P32" i="60"/>
  <c r="P8" i="60"/>
  <c r="M11" i="60"/>
  <c r="M13" i="60" s="1"/>
  <c r="M33" i="60" s="1"/>
  <c r="J18" i="60"/>
  <c r="J21" i="60" s="1"/>
  <c r="J33" i="60" s="1"/>
  <c r="J12" i="60"/>
  <c r="J9" i="60"/>
  <c r="G25" i="60"/>
  <c r="G24" i="60"/>
  <c r="G18" i="60"/>
  <c r="G21" i="60" s="1"/>
  <c r="G10" i="60"/>
  <c r="G9" i="60"/>
  <c r="G8" i="60"/>
  <c r="P11" i="60" l="1"/>
  <c r="P18" i="60"/>
  <c r="I16" i="53" l="1"/>
  <c r="H16" i="53"/>
  <c r="I19" i="59" l="1"/>
  <c r="I52" i="59" s="1"/>
  <c r="I20" i="53"/>
  <c r="H20" i="59"/>
  <c r="H32" i="59"/>
  <c r="H20" i="57"/>
  <c r="H8" i="57"/>
  <c r="H58" i="53"/>
  <c r="H58" i="41" s="1"/>
  <c r="H25" i="53"/>
  <c r="H24" i="53"/>
  <c r="H49" i="58" l="1"/>
  <c r="H49" i="56"/>
  <c r="H46" i="52"/>
  <c r="G7" i="59" l="1"/>
  <c r="H7" i="59"/>
  <c r="G7" i="57"/>
  <c r="H7" i="57"/>
  <c r="H36" i="53"/>
  <c r="H17" i="52"/>
  <c r="H18" i="40" s="1"/>
  <c r="I36" i="52"/>
  <c r="I37" i="40" s="1"/>
  <c r="I37" i="53" l="1"/>
  <c r="G46" i="56"/>
  <c r="G29" i="56"/>
  <c r="G28" i="56"/>
  <c r="G25" i="56"/>
  <c r="G46" i="58"/>
  <c r="G29" i="58"/>
  <c r="G25" i="58"/>
  <c r="G32" i="59"/>
  <c r="G31" i="59"/>
  <c r="G30" i="59"/>
  <c r="G29" i="59"/>
  <c r="G25" i="59"/>
  <c r="G24" i="59"/>
  <c r="G23" i="59"/>
  <c r="G22" i="59"/>
  <c r="G21" i="59"/>
  <c r="G20" i="59"/>
  <c r="G18" i="59"/>
  <c r="G15" i="59"/>
  <c r="G13" i="59"/>
  <c r="G11" i="59"/>
  <c r="G10" i="59"/>
  <c r="G8" i="59"/>
  <c r="G29" i="57"/>
  <c r="G28" i="57"/>
  <c r="G26" i="57"/>
  <c r="G25" i="57"/>
  <c r="G24" i="57"/>
  <c r="G23" i="57"/>
  <c r="G21" i="57"/>
  <c r="G20" i="57"/>
  <c r="G17" i="57"/>
  <c r="G15" i="57"/>
  <c r="G13" i="57"/>
  <c r="G12" i="57"/>
  <c r="G11" i="57"/>
  <c r="G8" i="57"/>
  <c r="G51" i="53"/>
  <c r="G36" i="53"/>
  <c r="G46" i="52"/>
  <c r="G39" i="52"/>
  <c r="G36" i="52"/>
  <c r="G34" i="52"/>
  <c r="G29" i="52"/>
  <c r="G28" i="52"/>
  <c r="G27" i="52"/>
  <c r="G26" i="52"/>
  <c r="G25" i="52"/>
  <c r="G24" i="52"/>
  <c r="G22" i="52"/>
  <c r="G20" i="52"/>
  <c r="G19" i="52"/>
  <c r="G17" i="52"/>
  <c r="G15" i="52"/>
  <c r="G14" i="52"/>
  <c r="G12" i="52"/>
  <c r="G8" i="52"/>
  <c r="G7" i="52"/>
  <c r="G58" i="53"/>
  <c r="G58" i="41" s="1"/>
  <c r="G49" i="53"/>
  <c r="G46" i="53"/>
  <c r="G45" i="53"/>
  <c r="G40" i="53"/>
  <c r="G32" i="53"/>
  <c r="G31" i="53"/>
  <c r="G29" i="53"/>
  <c r="G27" i="53"/>
  <c r="G26" i="53"/>
  <c r="G23" i="53"/>
  <c r="G21" i="53"/>
  <c r="G18" i="53"/>
  <c r="G17" i="53"/>
  <c r="H15" i="53"/>
  <c r="G15" i="53"/>
  <c r="G13" i="53"/>
  <c r="G12" i="53"/>
  <c r="G11" i="53"/>
  <c r="G10" i="53"/>
  <c r="G8" i="53"/>
  <c r="G7" i="53"/>
  <c r="I39" i="53"/>
  <c r="G39" i="53"/>
  <c r="G16" i="52" l="1"/>
  <c r="H32" i="53" l="1"/>
  <c r="H31" i="53"/>
  <c r="H29" i="53"/>
  <c r="H28" i="53"/>
  <c r="I27" i="53"/>
  <c r="H26" i="53"/>
  <c r="H21" i="53"/>
  <c r="I18" i="53"/>
  <c r="H17" i="53"/>
  <c r="H12" i="53"/>
  <c r="H11" i="53"/>
  <c r="H8" i="53"/>
  <c r="H7" i="53"/>
  <c r="I58" i="41" l="1"/>
  <c r="I60" i="41" l="1"/>
  <c r="I51" i="41"/>
  <c r="I52" i="41" s="1"/>
  <c r="I49" i="41"/>
  <c r="I46" i="41"/>
  <c r="I45" i="41"/>
  <c r="I41" i="41"/>
  <c r="H39" i="41"/>
  <c r="I36" i="41"/>
  <c r="I35" i="41"/>
  <c r="I32" i="41"/>
  <c r="I30" i="41"/>
  <c r="I29" i="41"/>
  <c r="I28" i="41"/>
  <c r="H27" i="41"/>
  <c r="I26" i="41"/>
  <c r="I25" i="41"/>
  <c r="I24" i="41"/>
  <c r="I23" i="41"/>
  <c r="I21" i="41"/>
  <c r="I17" i="41"/>
  <c r="I47" i="41" l="1"/>
  <c r="I50" i="41"/>
  <c r="I37" i="41"/>
  <c r="H9" i="41"/>
  <c r="H19" i="40"/>
  <c r="I41" i="40"/>
  <c r="I39" i="40"/>
  <c r="H31" i="59"/>
  <c r="H30" i="59"/>
  <c r="H29" i="59"/>
  <c r="H25" i="59"/>
  <c r="H24" i="59"/>
  <c r="H23" i="59"/>
  <c r="H22" i="59"/>
  <c r="H21" i="59"/>
  <c r="H15" i="59"/>
  <c r="H13" i="59"/>
  <c r="H11" i="59"/>
  <c r="H10" i="59"/>
  <c r="H8" i="59"/>
  <c r="H46" i="58"/>
  <c r="H51" i="57"/>
  <c r="H49" i="57"/>
  <c r="H29" i="57"/>
  <c r="H28" i="57"/>
  <c r="H26" i="57"/>
  <c r="H25" i="57"/>
  <c r="H24" i="57"/>
  <c r="H23" i="57"/>
  <c r="H21" i="57"/>
  <c r="H17" i="57"/>
  <c r="H15" i="57"/>
  <c r="H14" i="57"/>
  <c r="H14" i="41" s="1"/>
  <c r="H13" i="57"/>
  <c r="H12" i="57"/>
  <c r="H11" i="57"/>
  <c r="H10" i="57"/>
  <c r="H28" i="56"/>
  <c r="I25" i="56"/>
  <c r="I26" i="40" s="1"/>
  <c r="H25" i="56"/>
  <c r="H46" i="56"/>
  <c r="I20" i="41"/>
  <c r="H51" i="53"/>
  <c r="H49" i="41"/>
  <c r="H40" i="53"/>
  <c r="I40" i="53"/>
  <c r="I40" i="41" s="1"/>
  <c r="H36" i="41"/>
  <c r="H35" i="41"/>
  <c r="H32" i="41"/>
  <c r="I31" i="41"/>
  <c r="I27" i="41"/>
  <c r="H34" i="53"/>
  <c r="I16" i="41"/>
  <c r="H16" i="41"/>
  <c r="H10" i="53"/>
  <c r="H19" i="53" s="1"/>
  <c r="J40" i="52"/>
  <c r="J38" i="52"/>
  <c r="J35" i="52"/>
  <c r="J33" i="52"/>
  <c r="J23" i="52"/>
  <c r="J18" i="52"/>
  <c r="J16" i="52"/>
  <c r="J50" i="52"/>
  <c r="J41" i="52"/>
  <c r="I50" i="52"/>
  <c r="I38" i="52"/>
  <c r="I39" i="52"/>
  <c r="I40" i="52" s="1"/>
  <c r="H34" i="52"/>
  <c r="H35" i="52" s="1"/>
  <c r="H19" i="59" l="1"/>
  <c r="H47" i="40"/>
  <c r="H40" i="41"/>
  <c r="H42" i="53"/>
  <c r="H34" i="59"/>
  <c r="H10" i="41"/>
  <c r="H37" i="41"/>
  <c r="H46" i="41"/>
  <c r="H50" i="56"/>
  <c r="H33" i="56"/>
  <c r="H41" i="56" s="1"/>
  <c r="H46" i="57"/>
  <c r="H37" i="53"/>
  <c r="H41" i="41"/>
  <c r="H47" i="53"/>
  <c r="H45" i="41"/>
  <c r="H52" i="53"/>
  <c r="H51" i="41"/>
  <c r="H52" i="41" s="1"/>
  <c r="I34" i="53"/>
  <c r="I22" i="41"/>
  <c r="I34" i="41" s="1"/>
  <c r="H26" i="41"/>
  <c r="I42" i="53"/>
  <c r="I39" i="41"/>
  <c r="I42" i="41" s="1"/>
  <c r="H19" i="57"/>
  <c r="H34" i="57"/>
  <c r="H50" i="58"/>
  <c r="I19" i="53"/>
  <c r="I33" i="56"/>
  <c r="I41" i="56" s="1"/>
  <c r="H42" i="41" l="1"/>
  <c r="H52" i="59"/>
  <c r="I53" i="53"/>
  <c r="H52" i="57"/>
  <c r="H47" i="41"/>
  <c r="I17" i="40"/>
  <c r="H28" i="52"/>
  <c r="H29" i="40" s="1"/>
  <c r="I29" i="52"/>
  <c r="I30" i="40" s="1"/>
  <c r="I24" i="52"/>
  <c r="H18" i="52"/>
  <c r="H12" i="52"/>
  <c r="H13" i="40" s="1"/>
  <c r="H11" i="52"/>
  <c r="H12" i="40" s="1"/>
  <c r="H8" i="52"/>
  <c r="H9" i="40" s="1"/>
  <c r="H7" i="52"/>
  <c r="H8" i="40" s="1"/>
  <c r="H39" i="52"/>
  <c r="H40" i="52" s="1"/>
  <c r="I22" i="52"/>
  <c r="I23" i="40" s="1"/>
  <c r="I21" i="52"/>
  <c r="I25" i="52"/>
  <c r="H29" i="52"/>
  <c r="H30" i="40" s="1"/>
  <c r="I34" i="52"/>
  <c r="I26" i="52"/>
  <c r="I27" i="40" s="1"/>
  <c r="H25" i="52"/>
  <c r="H17" i="40" l="1"/>
  <c r="H33" i="52"/>
  <c r="H26" i="40"/>
  <c r="H34" i="40" s="1"/>
  <c r="H50" i="52"/>
  <c r="H23" i="52"/>
  <c r="H24" i="40"/>
  <c r="I33" i="52"/>
  <c r="I25" i="40"/>
  <c r="I34" i="40" s="1"/>
  <c r="I16" i="52"/>
  <c r="I18" i="52"/>
  <c r="I19" i="40" s="1"/>
  <c r="I18" i="40"/>
  <c r="I35" i="52"/>
  <c r="I35" i="40"/>
  <c r="I36" i="40" s="1"/>
  <c r="I23" i="52"/>
  <c r="I24" i="40"/>
  <c r="H38" i="52"/>
  <c r="H39" i="40"/>
  <c r="H16" i="52"/>
  <c r="G14" i="57"/>
  <c r="G10" i="57"/>
  <c r="G52" i="53"/>
  <c r="H41" i="52" l="1"/>
  <c r="G37" i="53"/>
  <c r="I41" i="52"/>
  <c r="I42" i="40"/>
  <c r="G35" i="40"/>
  <c r="G36" i="40" l="1"/>
  <c r="G35" i="52"/>
  <c r="G40" i="56" l="1"/>
  <c r="G38" i="56"/>
  <c r="G23" i="56"/>
  <c r="G18" i="56"/>
  <c r="G16" i="56"/>
  <c r="G38" i="52"/>
  <c r="G59" i="59" l="1"/>
  <c r="G59" i="57"/>
  <c r="G51" i="59"/>
  <c r="G51" i="57"/>
  <c r="G49" i="57"/>
  <c r="G37" i="59"/>
  <c r="G41" i="57"/>
  <c r="G37" i="57"/>
  <c r="G19" i="57"/>
  <c r="G14" i="41"/>
  <c r="G48" i="40"/>
  <c r="G37" i="40"/>
  <c r="G10" i="40"/>
  <c r="G11" i="40"/>
  <c r="G39" i="40" l="1"/>
  <c r="K18" i="63"/>
  <c r="J18" i="63"/>
  <c r="K17" i="63"/>
  <c r="J17" i="63"/>
  <c r="K14" i="63"/>
  <c r="J14" i="63"/>
  <c r="F14" i="63"/>
  <c r="K13" i="63"/>
  <c r="J13" i="63"/>
  <c r="F13" i="63"/>
  <c r="K12" i="63"/>
  <c r="J12" i="63"/>
  <c r="F12" i="63"/>
  <c r="K11" i="63"/>
  <c r="J11" i="63"/>
  <c r="J25" i="63" s="1"/>
  <c r="F11" i="63"/>
  <c r="K10" i="63"/>
  <c r="J10" i="63"/>
  <c r="F10" i="63"/>
  <c r="K9" i="63"/>
  <c r="J9" i="63"/>
  <c r="F9" i="63"/>
  <c r="K8" i="63"/>
  <c r="J8" i="63"/>
  <c r="F8" i="63"/>
  <c r="K7" i="63"/>
  <c r="J7" i="63"/>
  <c r="F7" i="63"/>
  <c r="E15" i="62"/>
  <c r="C15" i="62"/>
  <c r="B15" i="62"/>
  <c r="K25" i="63" l="1"/>
  <c r="L11" i="63"/>
  <c r="L13" i="63"/>
  <c r="L14" i="63"/>
  <c r="L17" i="63"/>
  <c r="L8" i="63"/>
  <c r="L18" i="63"/>
  <c r="L7" i="63"/>
  <c r="D15" i="62"/>
  <c r="L9" i="63"/>
  <c r="L10" i="63"/>
  <c r="L12" i="63"/>
  <c r="L25" i="63" l="1"/>
  <c r="J28" i="61"/>
  <c r="I28" i="61"/>
  <c r="G28" i="61"/>
  <c r="F28" i="61"/>
  <c r="D28" i="61"/>
  <c r="C28" i="61"/>
  <c r="K6" i="61"/>
  <c r="E28" i="61" l="1"/>
  <c r="H28" i="61"/>
  <c r="K28" i="61"/>
  <c r="L33" i="60"/>
  <c r="K33" i="60"/>
  <c r="F33" i="60"/>
  <c r="C26" i="60"/>
  <c r="B26" i="60"/>
  <c r="D25" i="60"/>
  <c r="D24" i="60"/>
  <c r="I33" i="60"/>
  <c r="C13" i="60"/>
  <c r="C33" i="60" s="1"/>
  <c r="B13" i="60"/>
  <c r="D12" i="60"/>
  <c r="D11" i="60"/>
  <c r="D10" i="60"/>
  <c r="D9" i="60"/>
  <c r="D8" i="60"/>
  <c r="M7" i="60"/>
  <c r="J7" i="60"/>
  <c r="G7" i="60"/>
  <c r="G13" i="60" s="1"/>
  <c r="D7" i="60"/>
  <c r="G33" i="60" l="1"/>
  <c r="P13" i="60"/>
  <c r="P33" i="60" s="1"/>
  <c r="D26" i="60"/>
  <c r="D13" i="60"/>
  <c r="D33" i="60" s="1"/>
  <c r="P7" i="60"/>
  <c r="G41" i="59" l="1"/>
  <c r="G46" i="59"/>
  <c r="G49" i="59" s="1"/>
  <c r="G49" i="41"/>
  <c r="G36" i="41"/>
  <c r="G26" i="41"/>
  <c r="G50" i="52"/>
  <c r="G21" i="52"/>
  <c r="G22" i="40" s="1"/>
  <c r="G21" i="40"/>
  <c r="G16" i="40"/>
  <c r="G13" i="40"/>
  <c r="G9" i="40"/>
  <c r="G33" i="56" l="1"/>
  <c r="G41" i="56" s="1"/>
  <c r="G19" i="59"/>
  <c r="G20" i="40"/>
  <c r="G25" i="40"/>
  <c r="G39" i="41"/>
  <c r="G51" i="41"/>
  <c r="G8" i="40"/>
  <c r="G18" i="52"/>
  <c r="G18" i="40"/>
  <c r="G33" i="58"/>
  <c r="G41" i="58" s="1"/>
  <c r="G26" i="40"/>
  <c r="G34" i="59"/>
  <c r="G52" i="41" l="1"/>
  <c r="G37" i="41"/>
  <c r="G17" i="40"/>
  <c r="G19" i="40"/>
  <c r="G52" i="59"/>
  <c r="G61" i="59" s="1"/>
  <c r="M22" i="34" l="1"/>
  <c r="L22" i="34"/>
  <c r="K22" i="34"/>
  <c r="J22" i="34"/>
  <c r="I22" i="34"/>
  <c r="H22" i="34"/>
  <c r="G22" i="34"/>
  <c r="F22" i="34"/>
  <c r="E22" i="34"/>
  <c r="D22" i="34"/>
  <c r="C22" i="34"/>
  <c r="B22" i="34"/>
  <c r="H40" i="40" l="1"/>
  <c r="H41" i="40" s="1"/>
  <c r="H42" i="40" s="1"/>
  <c r="G29" i="40"/>
  <c r="G28" i="40"/>
  <c r="G27" i="40"/>
  <c r="G40" i="52" l="1"/>
  <c r="G40" i="40"/>
  <c r="G15" i="40"/>
  <c r="G33" i="52"/>
  <c r="G30" i="40"/>
  <c r="G41" i="40" l="1"/>
  <c r="G34" i="40"/>
  <c r="G23" i="40"/>
  <c r="G23" i="52"/>
  <c r="G41" i="52" s="1"/>
  <c r="G52" i="52" s="1"/>
  <c r="G24" i="40" l="1"/>
  <c r="C19" i="31"/>
  <c r="C15" i="31" l="1"/>
  <c r="C23" i="31" s="1"/>
  <c r="G42" i="40"/>
  <c r="G32" i="41" l="1"/>
  <c r="G9" i="41" l="1"/>
  <c r="G10" i="41"/>
  <c r="G27" i="41"/>
  <c r="G47" i="53" l="1"/>
  <c r="G40" i="41"/>
  <c r="G47" i="40" l="1"/>
  <c r="G49" i="58" l="1"/>
  <c r="G50" i="58" l="1"/>
  <c r="G52" i="58" s="1"/>
  <c r="G22" i="53" l="1"/>
  <c r="G28" i="53" l="1"/>
  <c r="G25" i="53"/>
  <c r="G24" i="53"/>
  <c r="G34" i="53" l="1"/>
  <c r="G45" i="57" l="1"/>
  <c r="G44" i="57"/>
  <c r="G31" i="57"/>
  <c r="G22" i="57"/>
  <c r="G46" i="57" l="1"/>
  <c r="G34" i="57"/>
  <c r="G52" i="57" l="1"/>
  <c r="G49" i="56"/>
  <c r="G61" i="57" l="1"/>
  <c r="G50" i="56"/>
  <c r="G52" i="56" s="1"/>
  <c r="G48" i="53" l="1"/>
  <c r="G48" i="41" s="1"/>
  <c r="G50" i="53" l="1"/>
  <c r="H50" i="41"/>
  <c r="H50" i="53"/>
  <c r="G50" i="41" l="1"/>
  <c r="G16" i="53" l="1"/>
  <c r="G16" i="41" l="1"/>
  <c r="G19" i="53"/>
  <c r="G20" i="53" l="1"/>
  <c r="H20" i="53" l="1"/>
  <c r="H53" i="53" l="1"/>
  <c r="G46" i="41" l="1"/>
  <c r="H17" i="41" l="1"/>
  <c r="G17" i="41"/>
  <c r="H22" i="41"/>
  <c r="G22" i="41"/>
  <c r="H28" i="41"/>
  <c r="G28" i="41"/>
  <c r="H8" i="41"/>
  <c r="G8" i="41"/>
  <c r="H12" i="41"/>
  <c r="G12" i="41"/>
  <c r="I18" i="41"/>
  <c r="I19" i="41" s="1"/>
  <c r="I53" i="41" s="1"/>
  <c r="G18" i="41"/>
  <c r="H23" i="41"/>
  <c r="G23" i="41"/>
  <c r="H29" i="41"/>
  <c r="G29" i="41"/>
  <c r="G45" i="41"/>
  <c r="H13" i="41"/>
  <c r="G13" i="41"/>
  <c r="H20" i="41"/>
  <c r="G20" i="41"/>
  <c r="H24" i="41"/>
  <c r="G24" i="41"/>
  <c r="H30" i="41"/>
  <c r="G30" i="41"/>
  <c r="H15" i="41"/>
  <c r="G15" i="41"/>
  <c r="H25" i="41"/>
  <c r="G25" i="41"/>
  <c r="H31" i="41"/>
  <c r="G31" i="41"/>
  <c r="H11" i="41"/>
  <c r="G11" i="41"/>
  <c r="G47" i="41" l="1"/>
  <c r="G21" i="41"/>
  <c r="G7" i="41"/>
  <c r="H21" i="41"/>
  <c r="H34" i="41" s="1"/>
  <c r="H7" i="41"/>
  <c r="H19" i="41" s="1"/>
  <c r="G19" i="41" l="1"/>
  <c r="G34" i="41"/>
  <c r="H53" i="41"/>
  <c r="G41" i="53" l="1"/>
  <c r="G41" i="41" l="1"/>
  <c r="G42" i="53"/>
  <c r="G53" i="53" s="1"/>
  <c r="G42" i="41" l="1"/>
  <c r="G53" i="41" s="1"/>
  <c r="H59" i="53" l="1"/>
  <c r="H59" i="41" s="1"/>
  <c r="G59" i="53"/>
  <c r="G50" i="40"/>
  <c r="H50" i="40"/>
  <c r="H51" i="40" s="1"/>
  <c r="G51" i="40" l="1"/>
  <c r="G59" i="41"/>
  <c r="G60" i="53"/>
  <c r="G62" i="53" s="1"/>
  <c r="H60" i="41"/>
  <c r="H60" i="53"/>
  <c r="G53" i="40" l="1"/>
  <c r="G60" i="41"/>
  <c r="G62" i="41" l="1"/>
  <c r="N22" i="34" l="1"/>
</calcChain>
</file>

<file path=xl/sharedStrings.xml><?xml version="1.0" encoding="utf-8"?>
<sst xmlns="http://schemas.openxmlformats.org/spreadsheetml/2006/main" count="1672" uniqueCount="545">
  <si>
    <t>B404</t>
  </si>
  <si>
    <t>Összesen</t>
  </si>
  <si>
    <t>B34</t>
  </si>
  <si>
    <t>B354</t>
  </si>
  <si>
    <t>B351</t>
  </si>
  <si>
    <t>B16</t>
  </si>
  <si>
    <t>B8131</t>
  </si>
  <si>
    <t>B402</t>
  </si>
  <si>
    <t>K1101</t>
  </si>
  <si>
    <t>K1109</t>
  </si>
  <si>
    <t>K1110</t>
  </si>
  <si>
    <t>K1107</t>
  </si>
  <si>
    <t>K2</t>
  </si>
  <si>
    <t>K122</t>
  </si>
  <si>
    <t>K121</t>
  </si>
  <si>
    <t>K331</t>
  </si>
  <si>
    <t>K322</t>
  </si>
  <si>
    <t>K337</t>
  </si>
  <si>
    <t>K334</t>
  </si>
  <si>
    <t>K311</t>
  </si>
  <si>
    <t>K312</t>
  </si>
  <si>
    <t>K341</t>
  </si>
  <si>
    <t>K336</t>
  </si>
  <si>
    <t>K351</t>
  </si>
  <si>
    <t>K321</t>
  </si>
  <si>
    <t>K48</t>
  </si>
  <si>
    <t>K44</t>
  </si>
  <si>
    <t>B405</t>
  </si>
  <si>
    <t>Összesen:</t>
  </si>
  <si>
    <t>Helyi tömegközlekedés támogatása</t>
  </si>
  <si>
    <t>K506</t>
  </si>
  <si>
    <t>Dologi kiadások</t>
  </si>
  <si>
    <t>Személyi juttatások</t>
  </si>
  <si>
    <t>B406</t>
  </si>
  <si>
    <t>Kiszámlázott általános forgalmi adó</t>
  </si>
  <si>
    <t>K71</t>
  </si>
  <si>
    <t>K67</t>
  </si>
  <si>
    <t>K74</t>
  </si>
  <si>
    <t>B111</t>
  </si>
  <si>
    <t>B112</t>
  </si>
  <si>
    <t>B113</t>
  </si>
  <si>
    <t>BEVÉTELEK</t>
  </si>
  <si>
    <t>K512</t>
  </si>
  <si>
    <t>B403</t>
  </si>
  <si>
    <t>B114</t>
  </si>
  <si>
    <t>SZENTMÁRTONKÁTAI APRAJAFALVA ÓVODA ÉS KONYHA</t>
  </si>
  <si>
    <t>Szakmai anyagok beszerzése</t>
  </si>
  <si>
    <t>Üzemeltetési anyagok beszerzése</t>
  </si>
  <si>
    <t>Informatikai szolgáltatások igénybevétele</t>
  </si>
  <si>
    <t>Közüzemi díjak</t>
  </si>
  <si>
    <t>Karbantartási, kisjavítási szolgáltatások</t>
  </si>
  <si>
    <t>Szakmai tevékenységet segítő szolgáltatások</t>
  </si>
  <si>
    <t>Kiküldetések kiadásai</t>
  </si>
  <si>
    <t>Egyéb szolgáltatások</t>
  </si>
  <si>
    <t>B36</t>
  </si>
  <si>
    <t>K1106</t>
  </si>
  <si>
    <t>Megnevezés</t>
  </si>
  <si>
    <t>K914</t>
  </si>
  <si>
    <t>B401</t>
  </si>
  <si>
    <t>K1113</t>
  </si>
  <si>
    <t>K1108</t>
  </si>
  <si>
    <t>Fizetendő általános forgalmi adó</t>
  </si>
  <si>
    <t>K352</t>
  </si>
  <si>
    <t>K123</t>
  </si>
  <si>
    <t>Jubileumi jutalom</t>
  </si>
  <si>
    <t>KIADÁSOK</t>
  </si>
  <si>
    <t>Működési bevételek</t>
  </si>
  <si>
    <t>Felhalmozási bevételek</t>
  </si>
  <si>
    <t>Működési kiadások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</si>
  <si>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</si>
  <si>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</si>
  <si>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</si>
  <si>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</si>
  <si>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</si>
  <si>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</si>
  <si>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</si>
  <si>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</si>
  <si>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</si>
  <si>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</si>
  <si>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</si>
  <si>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</si>
  <si>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</si>
  <si>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</si>
  <si>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Bevételek</t>
  </si>
  <si>
    <t>Kötelező        feladat</t>
  </si>
  <si>
    <t>Önként váll.  feladat</t>
  </si>
  <si>
    <t>Állami            feladat</t>
  </si>
  <si>
    <t>Kiadások</t>
  </si>
  <si>
    <t>Szentmártonkáta Nagyközség Önkormányzata</t>
  </si>
  <si>
    <t>082044 Könyvtári Szolgáltatások</t>
  </si>
  <si>
    <t>Szentmártonkátai Aprajafalva Óvoda és Konyha</t>
  </si>
  <si>
    <t>104042 Család- és gyermekjóléti Szolgálat</t>
  </si>
  <si>
    <t>Kötelezettségek</t>
  </si>
  <si>
    <t>Elkötelezettség időtartama</t>
  </si>
  <si>
    <t>1.</t>
  </si>
  <si>
    <t>Sor-szám</t>
  </si>
  <si>
    <t>Munkaadókat terhelő járulékok és szociális hozzájárulási adó</t>
  </si>
  <si>
    <t>B25</t>
  </si>
  <si>
    <t>K64</t>
  </si>
  <si>
    <t>B816</t>
  </si>
  <si>
    <t>KÖLTSÉGVETÉSI MÉRLEG</t>
  </si>
  <si>
    <t>Működési célú támogatások államháztartáson belülről</t>
  </si>
  <si>
    <t>B1</t>
  </si>
  <si>
    <t>Közhatalmi bevételek</t>
  </si>
  <si>
    <t>B3</t>
  </si>
  <si>
    <t>B4</t>
  </si>
  <si>
    <t>B5</t>
  </si>
  <si>
    <t>Finanszírozási bevételek</t>
  </si>
  <si>
    <t>B8</t>
  </si>
  <si>
    <t>B2</t>
  </si>
  <si>
    <t>Rovat megnevezése</t>
  </si>
  <si>
    <t>Rovat szám</t>
  </si>
  <si>
    <t>B6</t>
  </si>
  <si>
    <t>Működési költségvetés előirányzat csoport</t>
  </si>
  <si>
    <t>Felhalmozási célú támogatások államháztartáson belülről</t>
  </si>
  <si>
    <t>Felhalmozási célú átvett pénzeszközök</t>
  </si>
  <si>
    <t>B7</t>
  </si>
  <si>
    <t>Felhalmozási költségvetés előirányzat csoport</t>
  </si>
  <si>
    <t>Működési célú átvett pénzeszközök</t>
  </si>
  <si>
    <t>K1</t>
  </si>
  <si>
    <t>K3</t>
  </si>
  <si>
    <t>Elláttotak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</si>
  <si>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</si>
  <si>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</si>
  <si>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</si>
  <si>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</si>
  <si>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</si>
  <si>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</si>
  <si>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</si>
  <si>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</si>
  <si>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</si>
  <si>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</si>
  <si>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</si>
  <si>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KIADÁSOK ÖSSZESEN (K1-9)</t>
  </si>
  <si>
    <t>BEVÉTELEK ÖSSZESEN (B1-8)</t>
  </si>
  <si>
    <t>Ellátottak pénzbeli juttatásai</t>
  </si>
  <si>
    <t>Felhalmozási kiadások</t>
  </si>
  <si>
    <t>TÁJÉKOZTATÓ</t>
  </si>
  <si>
    <t>A TÖBBÉVES KIHATÁSSAL JÁRÓ DÖNTÉSEKRŐL</t>
  </si>
  <si>
    <t>2019-2029.</t>
  </si>
  <si>
    <t>Települési önkormányzatok egyes köznevelési feladatainak támogatása</t>
  </si>
  <si>
    <t>B75</t>
  </si>
  <si>
    <t>Szolgáltatások ellenértéke</t>
  </si>
  <si>
    <t>Tulajdonosi bevételek</t>
  </si>
  <si>
    <t>Készletértékesítés ellenértéke</t>
  </si>
  <si>
    <t>Közvetített szolgáltatások ellenértéke</t>
  </si>
  <si>
    <t>Ellátási díjak</t>
  </si>
  <si>
    <t>Egyéb kommunikációs szolgáltatások</t>
  </si>
  <si>
    <t>Működési célú előzetesen felszámított általános forgalmi adó</t>
  </si>
  <si>
    <t>Államháztartáson belüli megelőlegezések visszafizetése</t>
  </si>
  <si>
    <t>Felújítási célú előzetesen felszámított általános forgalmi adó</t>
  </si>
  <si>
    <t>Béren kívüli juttatások</t>
  </si>
  <si>
    <t>Közlekedési költségtérítés</t>
  </si>
  <si>
    <t>Egyéb külső személyi juttatások</t>
  </si>
  <si>
    <t>K85</t>
  </si>
  <si>
    <t>Ruházati költségtérítés</t>
  </si>
  <si>
    <t>K1104</t>
  </si>
  <si>
    <t>Egyéb költségtérítések</t>
  </si>
  <si>
    <t>K513</t>
  </si>
  <si>
    <t>Tartalékok</t>
  </si>
  <si>
    <t>SZENTMÁRTONKÁTAI KÖZÖS ÖNKORMÁNYZATI HIVATAL</t>
  </si>
  <si>
    <t>B116</t>
  </si>
  <si>
    <t>K915</t>
  </si>
  <si>
    <t>Szentmártonkátai Közös Önkormányzati Hivatal</t>
  </si>
  <si>
    <t>Az önkormányzat adósságot keletkeztető ügyleteiből eredő fizetési kötelezettségeinek bemutatása</t>
  </si>
  <si>
    <t>ADÓSSÁGOT KELETKEZTETŐ ÜGYLETEK</t>
  </si>
  <si>
    <t>Kötelezettség</t>
  </si>
  <si>
    <t>2021. év</t>
  </si>
  <si>
    <t>2022. év</t>
  </si>
  <si>
    <t>2023. év</t>
  </si>
  <si>
    <t>SAJÁT BEVÉTELEK</t>
  </si>
  <si>
    <t>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</si>
  <si>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</si>
  <si>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</si>
  <si>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Bírság, pótlék, díjbevétel</t>
  </si>
  <si>
    <t xml:space="preserve">A kezesség-, illetve a garanciavállalással kapcsolatos megtérülés </t>
  </si>
  <si>
    <t xml:space="preserve">ADÓSSÁGOT KELETKEZTETŐ ÜGYLETEK </t>
  </si>
  <si>
    <t>ÉS SAJÁT BEVÉTELEK ÖSSZEVETÉSE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</si>
  <si>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</si>
  <si>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</si>
  <si>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</si>
  <si>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Ssz.</t>
  </si>
  <si>
    <t>Projekt</t>
  </si>
  <si>
    <t>Tevékenység</t>
  </si>
  <si>
    <t>Eredeti előirányzat</t>
  </si>
  <si>
    <t>Saját erő</t>
  </si>
  <si>
    <t>Támogatás</t>
  </si>
  <si>
    <t>Központi orvosi ügyelet ellátása</t>
  </si>
  <si>
    <t>2019-2025</t>
  </si>
  <si>
    <t>Sor-
szám</t>
  </si>
  <si>
    <t>Eredeti előriányzat</t>
  </si>
  <si>
    <t>01</t>
  </si>
  <si>
    <t>Helyi önkormányzatok működésének általános támogatása</t>
  </si>
  <si>
    <t>02</t>
  </si>
  <si>
    <t>03</t>
  </si>
  <si>
    <t>04</t>
  </si>
  <si>
    <t>Települési önkormányzatok kulturális feladatainak támogatása</t>
  </si>
  <si>
    <t>05</t>
  </si>
  <si>
    <t>06</t>
  </si>
  <si>
    <t>Elszámolásból származó bevételek</t>
  </si>
  <si>
    <t>07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</si>
  <si>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</si>
  <si>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</si>
  <si>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</si>
  <si>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</si>
  <si>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</si>
  <si>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</si>
  <si>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Működési célú visszatérítendő támogatások, kölcsönök visszatérülése államháztartáson kívülről</t>
  </si>
  <si>
    <t>B64</t>
  </si>
  <si>
    <t>B1-B7</t>
  </si>
  <si>
    <t>Rovat
szám</t>
  </si>
  <si>
    <t>SZENTMÁRTONKÁTA NAGYKÖZSÉG ÖNKORMÁNYZATA ÉS INTÉZMÉNYEI ÖSSZESEN</t>
  </si>
  <si>
    <t>B1-B7. Költségvetési bevételek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</si>
  <si>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</si>
  <si>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</si>
  <si>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</si>
  <si>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</si>
  <si>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</si>
  <si>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08</t>
  </si>
  <si>
    <t>09</t>
  </si>
  <si>
    <t>Működési célú támogatások államháztartáson belülről (=09+…+14)</t>
  </si>
  <si>
    <t>Felhalmozási célú támogatások államháztartáson belülről (=16+…+20)</t>
  </si>
  <si>
    <t>35</t>
  </si>
  <si>
    <t>Közhatalmi bevételek (=27+...+34)</t>
  </si>
  <si>
    <t>36</t>
  </si>
  <si>
    <t>37</t>
  </si>
  <si>
    <t>38</t>
  </si>
  <si>
    <t>39</t>
  </si>
  <si>
    <t>40</t>
  </si>
  <si>
    <t>Működési bevételek (=36+…+41)</t>
  </si>
  <si>
    <t>Működési célú átvett pénzeszközök (=61)</t>
  </si>
  <si>
    <t>Egyéb felhalmozási célú átvett pénzeszközök</t>
  </si>
  <si>
    <t>Költségvetési bevételek (=15+21+35+51+63+69)</t>
  </si>
  <si>
    <t>B8. Finanszírozási bevételek bevételek</t>
  </si>
  <si>
    <t>10</t>
  </si>
  <si>
    <t xml:space="preserve">Előző év költségvetési maradványnak igénybevétele </t>
  </si>
  <si>
    <t>Maradvány igénybevétele</t>
  </si>
  <si>
    <t>B813</t>
  </si>
  <si>
    <t>K1-K8. Költségvetési kiadások</t>
  </si>
  <si>
    <t>Törvéy szerinti illetmények, munkabérek</t>
  </si>
  <si>
    <t>Foglalkoztatottak egyéb juttatásai</t>
  </si>
  <si>
    <t>Választott tisztségviselők juttatásai</t>
  </si>
  <si>
    <t>Munkavégzésre irányuló egyéb jogviszonyban nem saját foglalkoztatottnak fizetett juttatások</t>
  </si>
  <si>
    <t>Betegséggel kapcsolatos ellátások</t>
  </si>
  <si>
    <t>Egyéb nem intézményi ellátások</t>
  </si>
  <si>
    <t>Egyéb működési célú támogatások államháztartáson belülre</t>
  </si>
  <si>
    <t>Egyéb működési célú támogatások államháztartáson kívülre</t>
  </si>
  <si>
    <t>Egyéb tárgyi eszközök beszerzése, létesítése</t>
  </si>
  <si>
    <t>Beruházási célú előzetesen felszámított általános forgalmi adó</t>
  </si>
  <si>
    <t>Ingatlanok felújítása</t>
  </si>
  <si>
    <t>Felhalmozási célú garancia- és kezességvállalásból származó kifizetés államháztartáson kívülre</t>
  </si>
  <si>
    <t>Költségvetési kiadások</t>
  </si>
  <si>
    <t>K1-K8</t>
  </si>
  <si>
    <t>K9. Finanszírozási kiadások</t>
  </si>
  <si>
    <t>Központi irányítő szervi támogatások folyósítása</t>
  </si>
  <si>
    <t>SZABÓ MAGDA NAGYKÖZSÉGI KÖNYVTÁR ÉS MŰVELŐDÉSI HÁZ</t>
  </si>
  <si>
    <t>Központi, irányító szervi támogatás</t>
  </si>
  <si>
    <t>Készenléti, ügeleti, helyettesítési díj, túlóra, túlszolgálat</t>
  </si>
  <si>
    <t xml:space="preserve">SZENTMÁRTONKÁTA NAGYKÖZSÉG ÖNKORMÁNYZATA </t>
  </si>
  <si>
    <t>SZENTMÁRTONKÁTA KÖZÖS ÖNKORMÁNYZATAI HIVATAL</t>
  </si>
  <si>
    <t>Költségvetési cím száma / neve</t>
  </si>
  <si>
    <t>Köztisztviselők</t>
  </si>
  <si>
    <t>Közalkalmazottak</t>
  </si>
  <si>
    <t>Mindösszesen</t>
  </si>
  <si>
    <t>Tervezett álláshely</t>
  </si>
  <si>
    <t>Évközi változás</t>
  </si>
  <si>
    <t xml:space="preserve"> - közfoglalkoztatási feladatok</t>
  </si>
  <si>
    <t xml:space="preserve"> - étkeztetési feladatok</t>
  </si>
  <si>
    <t xml:space="preserve"> - védőnői feladatok</t>
  </si>
  <si>
    <t xml:space="preserve"> - gyermekorvosi feladatok</t>
  </si>
  <si>
    <t xml:space="preserve"> - város és községgazdálkodási feladatok</t>
  </si>
  <si>
    <t xml:space="preserve"> - házi segítségnyújtás feladatok</t>
  </si>
  <si>
    <t xml:space="preserve"> - választott tisztségviselők</t>
  </si>
  <si>
    <t>Szentmártonkáta Nagyközség Önkormányzata összesen</t>
  </si>
  <si>
    <t>Szentmártonkátai Közös Önkormányzati Hivatal összesen</t>
  </si>
  <si>
    <t xml:space="preserve"> - óvodai feladatok</t>
  </si>
  <si>
    <t>Szentmártonkátai Aprajafalva Óvoda és Konyha összesen</t>
  </si>
  <si>
    <t>Szabó Magda Nagyközségi Könyvtár és Művelődési Ház</t>
  </si>
  <si>
    <t>Szabó Magda Nagyközségi Könyvtár és Művelődési Ház összesen</t>
  </si>
  <si>
    <t>Kötelező feladat</t>
  </si>
  <si>
    <t>Önként vállalt feladat</t>
  </si>
  <si>
    <t>Tartalék megnevezése</t>
  </si>
  <si>
    <t>Előirányzat átcsoportosítási hatáskör / megjegyzés</t>
  </si>
  <si>
    <t>Működési célú általános tartalék</t>
  </si>
  <si>
    <t>KT / Polgármester hatáskör</t>
  </si>
  <si>
    <t>Működési célú céltartalék</t>
  </si>
  <si>
    <t>Felhalmozási célú általános tartalék</t>
  </si>
  <si>
    <t>Pályázatok önrésze / KT hatáskör</t>
  </si>
  <si>
    <t>Felhalmozási célú céltartalék</t>
  </si>
  <si>
    <t>Feladat megnevezése</t>
  </si>
  <si>
    <t>Szabad pénzmaradvány</t>
  </si>
  <si>
    <t>Feladattal terhelt pénzmaradvány</t>
  </si>
  <si>
    <t>Pénzmaradvány összesen</t>
  </si>
  <si>
    <t>Működési célú</t>
  </si>
  <si>
    <t>Felhalmozási célú</t>
  </si>
  <si>
    <t>SZENTMÁRTONKÁTA NAGYKÖZSÉG ÖNKORMÁNYZATA ÉS INTÉZMÉNYEI</t>
  </si>
  <si>
    <t>Bevételek mindösszesen</t>
  </si>
  <si>
    <t>Kiadások mindösszesen</t>
  </si>
  <si>
    <t>B52</t>
  </si>
  <si>
    <t>Ingatlanok értékesítése</t>
  </si>
  <si>
    <t>Céljuttatás, projektprémium</t>
  </si>
  <si>
    <t>K1103</t>
  </si>
  <si>
    <t>K335</t>
  </si>
  <si>
    <t>Közvetített szolgáltatások</t>
  </si>
  <si>
    <t>Törvény szerinti illetmények, munkabérek</t>
  </si>
  <si>
    <t>Készenléti, ügyeleti, helyettesítési díj, túlóra, túlszolgálat</t>
  </si>
  <si>
    <t xml:space="preserve">B8. Finanszírozási bevételek </t>
  </si>
  <si>
    <t>011130 - Önkormányzatok és önkormányzati hivatalok jogalkotó és ált. igazgatási tev.</t>
  </si>
  <si>
    <t>091110 Óvodai nevelés, ellátás szakmai feladatai 096015 Gyermekétkeztetés köznevelési intézményben</t>
  </si>
  <si>
    <t>066020 - Város-, községgazdálkodási egyéb szolgáltatások</t>
  </si>
  <si>
    <t xml:space="preserve"> 074031 - Család és nővédelmi egészségügyi gondozás</t>
  </si>
  <si>
    <t>072111 - Háziorvosi alapellátás</t>
  </si>
  <si>
    <t>107052 - Házi segítségnyújtás</t>
  </si>
  <si>
    <t>Európai Uniós támogatásból finanszírozott projektek bevételeinek - kiadásainak bemutatása  2021.</t>
  </si>
  <si>
    <t>2017-2026</t>
  </si>
  <si>
    <t>Közvilágítási aktív elemek korszerűsítése</t>
  </si>
  <si>
    <t>Térfigyelő rendszer karbantartása</t>
  </si>
  <si>
    <t>2019-2022</t>
  </si>
  <si>
    <t>2024. év</t>
  </si>
  <si>
    <t>Ebből:</t>
  </si>
  <si>
    <t>Tiszteltdíj alapján foglalkoztatottak</t>
  </si>
  <si>
    <t>Munka törvénykönyve hatálya alatt lévők</t>
  </si>
  <si>
    <t>Házi gyermekorvosi tevékenység ellátása</t>
  </si>
  <si>
    <t>2017-határozatlan</t>
  </si>
  <si>
    <t>064010-Közvilágítás</t>
  </si>
  <si>
    <t>Közvilágítás korszerűsítés</t>
  </si>
  <si>
    <t>Kormányzati funkció</t>
  </si>
  <si>
    <t>Bölcsődefejlesztés</t>
  </si>
  <si>
    <t>066020-Város és községgazd.</t>
  </si>
  <si>
    <t>Bölcsődefejlesztés - villanybekötés</t>
  </si>
  <si>
    <t>Csatorna kiépítés a Jókai utcában</t>
  </si>
  <si>
    <t xml:space="preserve">Napelem rendszer fejlesztés </t>
  </si>
  <si>
    <t>Egyéb tárgyi eszközök beszerzése</t>
  </si>
  <si>
    <t>Víziközmű fejlesztés</t>
  </si>
  <si>
    <t>Járdaépítés</t>
  </si>
  <si>
    <t>Kamerarenszer fejlesztése, bővítése</t>
  </si>
  <si>
    <t>Jótállási biztosíték</t>
  </si>
  <si>
    <t>011130 - Önkormányzatok és önkormányzati hivatalok jogalkotó és általános igazgatási tevékenysége</t>
  </si>
  <si>
    <t>091110-Óvodai nevelés, ellátás szakmai feladatai</t>
  </si>
  <si>
    <t>096015-Gyermekétkeztetés köznevelési intézményben</t>
  </si>
  <si>
    <t>041237 - Közfoglalkoztatási mintaprogram</t>
  </si>
  <si>
    <t>Gépjárműbeszerzés</t>
  </si>
  <si>
    <t>Sorszám</t>
  </si>
  <si>
    <t xml:space="preserve">  -ebből</t>
  </si>
  <si>
    <t xml:space="preserve"> - hivatali feladatok (Szentmártonkáta)</t>
  </si>
  <si>
    <t xml:space="preserve"> - hivatali feladatok (Szentlőrinckáta)</t>
  </si>
  <si>
    <t xml:space="preserve"> - család és gyermekjóléti szolgálat (Szentmártonkáta)</t>
  </si>
  <si>
    <t xml:space="preserve"> - család és gyermekjóléti szolgálat (Szentlőrinckáta)</t>
  </si>
  <si>
    <t xml:space="preserve">ELŐIRÁNYZAT-FELHASZNÁLÁSI ÜTEMTERV 2021. ÉVRE </t>
  </si>
  <si>
    <t>Szentlőrinckáta</t>
  </si>
  <si>
    <t xml:space="preserve">Szentmártonkáta </t>
  </si>
  <si>
    <t>B411</t>
  </si>
  <si>
    <t>B115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</si>
  <si>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</si>
  <si>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</si>
  <si>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</si>
  <si>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</si>
  <si>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</si>
  <si>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Költségvetési bevételek </t>
  </si>
  <si>
    <t>47</t>
  </si>
  <si>
    <t>Előző évi elszámolásból származó kiadások</t>
  </si>
  <si>
    <t>K502</t>
  </si>
  <si>
    <t>48</t>
  </si>
  <si>
    <t>Ingatlanok beszerzése, létesítése</t>
  </si>
  <si>
    <t>K62</t>
  </si>
  <si>
    <t>Működési célú költségvetési tám. és kiegészítő támogatások</t>
  </si>
  <si>
    <t>Módosított előirányzat 2021.12.31.</t>
  </si>
  <si>
    <t>Teljesítés             2021.12.31.</t>
  </si>
  <si>
    <t>Informatikai eszközök beszerzése, létesítése</t>
  </si>
  <si>
    <t>K63</t>
  </si>
  <si>
    <t>Kamatbevételek és más nyereségjellegű bevételek</t>
  </si>
  <si>
    <t>B408</t>
  </si>
  <si>
    <t>Egyéb műkodési bevételek</t>
  </si>
  <si>
    <t>Egyéb működési célú átvett pénzeszköz</t>
  </si>
  <si>
    <t>B65</t>
  </si>
  <si>
    <t>Államháztartáson belüli megelőlegezések</t>
  </si>
  <si>
    <t>B814</t>
  </si>
  <si>
    <t>Biztosító által fizetett kártérítés</t>
  </si>
  <si>
    <t>B410</t>
  </si>
  <si>
    <t>Egyéb működési bevételek</t>
  </si>
  <si>
    <t>Módosított előirányzat 2021.12.31</t>
  </si>
  <si>
    <t>Teljesítés 2021.12.31.</t>
  </si>
  <si>
    <t>K355</t>
  </si>
  <si>
    <t>Egyéb dologi kiadások</t>
  </si>
  <si>
    <t>1</t>
  </si>
  <si>
    <t>49</t>
  </si>
  <si>
    <t>Beruházások (nettó értéken)</t>
  </si>
  <si>
    <t>Felújítások(nettó értéken)</t>
  </si>
  <si>
    <t>Felhalmozási célú támogatások (nettó értéken)</t>
  </si>
  <si>
    <t>082042 - Könyvtári áll. gyarapítása, nyilvántartása</t>
  </si>
  <si>
    <t>074031 - Család és nővédelmi egészségügyi gondozás</t>
  </si>
  <si>
    <t>Egyégb tárgyi eszköz (Ideapad)</t>
  </si>
  <si>
    <t>Egyégb tárgyi eszköz (Tablet)</t>
  </si>
  <si>
    <t>104042 - Család- és gyermekjóléti szolgáltatások</t>
  </si>
  <si>
    <t>Egyéb tárgyi eszköz (e-személyi olvasó)</t>
  </si>
  <si>
    <t>Egyéb tárgyi eszközök (laptop,hangrögzítő)</t>
  </si>
  <si>
    <t>013350 - Az önkormányzati vagyonnal való gazdálkodással kapcsolatos feladatok</t>
  </si>
  <si>
    <t xml:space="preserve">Bacsó Béla út 105. szolgálati lakás: redőny </t>
  </si>
  <si>
    <t>Egyéb te.(áramfejlesztő, baromfiitató)</t>
  </si>
  <si>
    <t>MFP-Közösségszerv.kapcs.eszközök(projektor,állvány)</t>
  </si>
  <si>
    <t>MFP-pályázatok(tervek, engedélyek)</t>
  </si>
  <si>
    <t>MFP-Bata S. u. útfelújítás</t>
  </si>
  <si>
    <t xml:space="preserve">AZ ÖNKORMÁNYZAT 2020. ÉVI KÖZVETETT TÁMOGATÁSAI </t>
  </si>
  <si>
    <t xml:space="preserve">AZ ÖNKORMÁNYZAT 2022. ÉVRE VÁRHATÓ KÖZVETETT TÁMOGATÁSAI </t>
  </si>
  <si>
    <t>Kommunális adó esetében a mentesség ingatlanra adható, melynek várható összege 552 fő esetén 4.615.111,- Ft ( 70 év felettiek kapnak kedvezményt)</t>
  </si>
  <si>
    <t>2.</t>
  </si>
  <si>
    <t>Az önkormányzat által nyújtott babakelengye támogatás összege várhatóan: 600.000,- Ft</t>
  </si>
  <si>
    <t xml:space="preserve">3. </t>
  </si>
  <si>
    <t>Informatika biztonság</t>
  </si>
  <si>
    <t>2021- határozatlan</t>
  </si>
  <si>
    <t>Eredeti ei.</t>
  </si>
  <si>
    <t>Módosított ei.</t>
  </si>
  <si>
    <t>Teljesítés</t>
  </si>
  <si>
    <t xml:space="preserve">Módosított </t>
  </si>
  <si>
    <t>Külterületi helyi közutak fejlesztése (Földút)</t>
  </si>
  <si>
    <t>#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</si>
  <si>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</si>
  <si>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</si>
  <si>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</si>
  <si>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</si>
  <si>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</si>
  <si>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</si>
  <si>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</si>
  <si>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</si>
  <si>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</si>
  <si>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</si>
  <si>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</si>
  <si>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</si>
  <si>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</si>
  <si>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</si>
  <si>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</si>
  <si>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</si>
  <si>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</si>
  <si>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</si>
  <si>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</si>
  <si>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</si>
  <si>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</si>
  <si>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</si>
  <si>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</si>
  <si>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</si>
  <si>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</si>
  <si>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</si>
  <si>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</si>
  <si>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</si>
  <si>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</si>
  <si>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</si>
  <si>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</si>
  <si>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</si>
  <si>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</si>
  <si>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</si>
  <si>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</si>
  <si>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</si>
  <si>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32</t>
  </si>
  <si>
    <t>VIII Pénzügyi műveletek eredményszemléletű bevételei (=17+18+19+20+21)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</si>
  <si>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</si>
  <si>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</si>
  <si>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</si>
  <si>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</si>
  <si>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</si>
  <si>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</si>
  <si>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</si>
  <si>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Előző időszak              2020</t>
  </si>
  <si>
    <t>Tárgyi időszak            2021</t>
  </si>
  <si>
    <t xml:space="preserve"> Eredménykimutatás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</si>
  <si>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</si>
  <si>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</si>
  <si>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</si>
  <si>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</si>
  <si>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</si>
  <si>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</si>
  <si>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</si>
  <si>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</si>
  <si>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</si>
  <si>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</si>
  <si>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</si>
  <si>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</si>
  <si>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</si>
  <si>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</si>
  <si>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</si>
  <si>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</si>
  <si>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</si>
  <si>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</si>
  <si>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</si>
  <si>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</si>
  <si>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</si>
  <si>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</si>
  <si>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</si>
  <si>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</si>
  <si>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</si>
  <si>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</si>
  <si>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Vagyonkimutatás</t>
  </si>
  <si>
    <t>Tenyészálla-tok</t>
  </si>
  <si>
    <t xml:space="preserve">Összesen </t>
  </si>
  <si>
    <t>Feladattal nem terhelt pénzmaradvány</t>
  </si>
  <si>
    <t>064010 - Közvilágítás</t>
  </si>
  <si>
    <t>013350 - Bölcsőde</t>
  </si>
  <si>
    <t>013350 - Magyar Falu Program</t>
  </si>
  <si>
    <t>013350 - Projektek önrésze</t>
  </si>
  <si>
    <t>Fizetendő áfa</t>
  </si>
  <si>
    <t>440/2021. (XII.16.) Pogány és Tsa építési anyag (járdaépítés)</t>
  </si>
  <si>
    <t>439/2021 (XII.16.) önk hat Hírös Modul (Óvoda bővítés kiviteli terv)</t>
  </si>
  <si>
    <t>Külterületi helyi utak fejlesztése VP6-7..1.-7.4.1.2.-16 Szúnyogos)</t>
  </si>
  <si>
    <t>Ingatlanok értékesítéséből befolyt összeg</t>
  </si>
  <si>
    <t>Pénzmaradvány</t>
  </si>
  <si>
    <t>2021. évi teljesítés (Ft)</t>
  </si>
  <si>
    <r>
      <t>Helyi adóból és a települési adóból származó bevétel</t>
    </r>
    <r>
      <rPr>
        <sz val="11"/>
        <color rgb="FF474747"/>
        <rFont val="Arial"/>
        <family val="2"/>
        <charset val="238"/>
      </rPr>
      <t xml:space="preserve"> </t>
    </r>
  </si>
  <si>
    <r>
      <t xml:space="preserve">  - </t>
    </r>
    <r>
      <rPr>
        <sz val="11"/>
        <color theme="1"/>
        <rFont val="Times New Roman"/>
        <family val="1"/>
        <charset val="238"/>
      </rPr>
      <t>könyvtári feladatok</t>
    </r>
  </si>
  <si>
    <t>14. melléklet a ../2022.(V.26.) önkormányzati rendelethez</t>
  </si>
  <si>
    <t>15. melléklet a …../2022.(V.26.) önkormányzati rendelethez</t>
  </si>
  <si>
    <t>17. melléklet a  .../2022.(V.26.) önkormányzati rendelethez</t>
  </si>
  <si>
    <t>18. melléklet a  .../2022.(V.26.) önkormányzati rendelethez</t>
  </si>
  <si>
    <t>19. melléklet a …../2022.(V.26.) önkormányzati rendelethez</t>
  </si>
  <si>
    <t>20. melléklet a …./2022.(V.26.) önkormányzati rendelethez</t>
  </si>
  <si>
    <t>21. melléklet a.../2022.(V.26.) önkormányzati rendelethez</t>
  </si>
  <si>
    <t>22. melléklet a  .../2022. (V.26.) önkormányzati rendelethez</t>
  </si>
  <si>
    <t>23. melléklet a  .../2022. (V.26.) önkormányzati rendelethez</t>
  </si>
  <si>
    <t>13. melléklet a .../2022.(V.26.) önkormányzati rendelethez</t>
  </si>
  <si>
    <t>12. melléklet a .../2022.(V.26.) önkormányzati rendelethez</t>
  </si>
  <si>
    <t>11. melléklet a ../2022.(V.26.) önkormányzati rendelethez</t>
  </si>
  <si>
    <t>10. melléklet a…./2022.(V.26.) önkormányzati rendelethez</t>
  </si>
  <si>
    <t>9. melléklet a ….../2022.(V.26.) önkormányzati rendelethez</t>
  </si>
  <si>
    <t>8. melléklet a ….../2022.(V.26.) önkormányzati rendelethez</t>
  </si>
  <si>
    <t>7. melléklet a ….../2022. (V.26.) önkormányzati rendelethez</t>
  </si>
  <si>
    <t>5. melléklet a …../2022.(V.26.) önkormányzati rendelethez</t>
  </si>
  <si>
    <t>4. melléklet a …../2022.(V.26.) önkormányzati rendelethez</t>
  </si>
  <si>
    <t>3. melléklet a …../2022.(V.26.) önkormányzati rendelethez</t>
  </si>
  <si>
    <t>2. melléklet a …../2022. 2022.(V.26.) önkormányzati rendelethez</t>
  </si>
  <si>
    <t>1. melléklet a …../2022.(V.26.) önkormányzati rendelethez</t>
  </si>
  <si>
    <t>Polgármester</t>
  </si>
  <si>
    <t>6. melléklet a  .../2022. (IV.26.) önkormányzati rendelethez</t>
  </si>
  <si>
    <t>Módosított előirányzat 2021.06.30.</t>
  </si>
  <si>
    <t>2021. évi teljesítése (Ft)</t>
  </si>
  <si>
    <t xml:space="preserve">BEVÉTELEK ÉS KIADÁSOK 2021-2024. ÉVI TERVEZETT ELŐIRÁNYZATAI </t>
  </si>
  <si>
    <t>SZENTMÁRTONKÁTA NAGYKÖZSÉG ÖNKORMÁNYZATA</t>
  </si>
  <si>
    <t>Bevételi előirányzatok</t>
  </si>
  <si>
    <t>2021.</t>
  </si>
  <si>
    <t>2022.</t>
  </si>
  <si>
    <t>2023.</t>
  </si>
  <si>
    <t>2024.</t>
  </si>
  <si>
    <t>Kiadási előirányzatok</t>
  </si>
  <si>
    <t>Munkáltatót terhelő járulékok</t>
  </si>
  <si>
    <t>16. melléklet a …./2022. (V.26.) önkormányzati rendelethez</t>
  </si>
  <si>
    <t>Teljesítés                    2021.12.31.</t>
  </si>
  <si>
    <t>Módosított előirányzat       2021.12.31.</t>
  </si>
  <si>
    <t>Helyiségek, eszközök hasznosításából származó bevételből nyújtott kedvezmény: 3.000.000 Ft. (5 db telekértékesítésből 3 db-ra telekre tekintettel)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</si>
</sst>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(&quot;$&quot;* #,##0.00_);_(&quot;$&quot;* \(#,##0.00\);_(&quot;$&quot;* &quot;-&quot;??_);_(@_)"/>
    <numFmt numFmtId="166" formatCode="#,##0_ ;[Red]\-#,##0\ "/>
    <numFmt numFmtId="167" formatCode="_-* #,##0\ _F_t_-;\-* #,##0\ _F_t_-;_-* &quot;-&quot;??\ _F_t_-;_-@_-"/>
    <numFmt numFmtId="168" formatCode="###\ ###\ ###\ ###\ ##0.00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i/>
      <sz val="11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rgb="FF474747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color rgb="FF424242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96">
    <xf numFmtId="0" fontId="0" fillId="0" borderId="0" xfId="0"/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/>
    <xf numFmtId="0" fontId="6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6" fillId="0" borderId="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/>
    <xf numFmtId="0" fontId="9" fillId="0" borderId="0" xfId="0" applyFont="1" applyFill="1"/>
    <xf numFmtId="44" fontId="3" fillId="0" borderId="0" xfId="0" applyNumberFormat="1" applyFont="1"/>
    <xf numFmtId="44" fontId="6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13" fillId="0" borderId="0" xfId="0" applyFont="1" applyFill="1"/>
    <xf numFmtId="43" fontId="8" fillId="0" borderId="43" xfId="6" applyFont="1" applyBorder="1" applyAlignment="1">
      <alignment vertical="center" wrapText="1"/>
    </xf>
    <xf numFmtId="43" fontId="8" fillId="0" borderId="44" xfId="6" applyFont="1" applyBorder="1" applyAlignment="1">
      <alignment vertical="center" wrapText="1"/>
    </xf>
    <xf numFmtId="43" fontId="17" fillId="0" borderId="43" xfId="6" applyFont="1" applyBorder="1" applyAlignment="1">
      <alignment vertical="center" wrapText="1"/>
    </xf>
    <xf numFmtId="43" fontId="17" fillId="0" borderId="44" xfId="6" applyFont="1" applyBorder="1" applyAlignment="1">
      <alignment vertical="center" wrapText="1"/>
    </xf>
    <xf numFmtId="0" fontId="9" fillId="3" borderId="2" xfId="0" applyFont="1" applyFill="1" applyBorder="1"/>
    <xf numFmtId="0" fontId="10" fillId="3" borderId="2" xfId="0" applyFont="1" applyFill="1" applyBorder="1"/>
    <xf numFmtId="43" fontId="17" fillId="5" borderId="44" xfId="6" applyFont="1" applyFill="1" applyBorder="1" applyAlignment="1">
      <alignment vertical="center" wrapText="1"/>
    </xf>
    <xf numFmtId="43" fontId="17" fillId="3" borderId="44" xfId="6" applyFont="1" applyFill="1" applyBorder="1" applyAlignment="1">
      <alignment vertical="center" wrapText="1"/>
    </xf>
    <xf numFmtId="0" fontId="9" fillId="3" borderId="5" xfId="0" applyFont="1" applyFill="1" applyBorder="1"/>
    <xf numFmtId="0" fontId="9" fillId="3" borderId="8" xfId="0" applyFont="1" applyFill="1" applyBorder="1"/>
    <xf numFmtId="0" fontId="8" fillId="0" borderId="42" xfId="0" applyFont="1" applyBorder="1" applyAlignment="1">
      <alignment vertical="center"/>
    </xf>
    <xf numFmtId="0" fontId="10" fillId="3" borderId="5" xfId="0" applyFont="1" applyFill="1" applyBorder="1"/>
    <xf numFmtId="0" fontId="9" fillId="0" borderId="10" xfId="0" applyFont="1" applyFill="1" applyBorder="1"/>
    <xf numFmtId="41" fontId="9" fillId="0" borderId="0" xfId="0" applyNumberFormat="1" applyFont="1"/>
    <xf numFmtId="0" fontId="9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10" fillId="3" borderId="8" xfId="0" applyFont="1" applyFill="1" applyBorder="1"/>
    <xf numFmtId="42" fontId="10" fillId="3" borderId="2" xfId="0" applyNumberFormat="1" applyFont="1" applyFill="1" applyBorder="1"/>
    <xf numFmtId="41" fontId="9" fillId="0" borderId="2" xfId="0" applyNumberFormat="1" applyFont="1" applyBorder="1"/>
    <xf numFmtId="1" fontId="9" fillId="0" borderId="0" xfId="0" applyNumberFormat="1" applyFont="1"/>
    <xf numFmtId="0" fontId="9" fillId="0" borderId="10" xfId="0" applyFont="1" applyBorder="1"/>
    <xf numFmtId="0" fontId="9" fillId="3" borderId="10" xfId="0" applyFont="1" applyFill="1" applyBorder="1"/>
    <xf numFmtId="0" fontId="10" fillId="3" borderId="10" xfId="0" applyFont="1" applyFill="1" applyBorder="1"/>
    <xf numFmtId="0" fontId="18" fillId="0" borderId="2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vertical="center"/>
    </xf>
    <xf numFmtId="42" fontId="9" fillId="0" borderId="0" xfId="0" applyNumberFormat="1" applyFont="1"/>
    <xf numFmtId="0" fontId="0" fillId="0" borderId="0" xfId="0" applyAlignment="1"/>
    <xf numFmtId="0" fontId="10" fillId="0" borderId="1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0" fillId="3" borderId="86" xfId="0" applyFont="1" applyFill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top" wrapText="1"/>
    </xf>
    <xf numFmtId="0" fontId="20" fillId="0" borderId="86" xfId="0" applyFont="1" applyBorder="1" applyAlignment="1">
      <alignment horizontal="left" vertical="top" wrapText="1"/>
    </xf>
    <xf numFmtId="3" fontId="20" fillId="0" borderId="86" xfId="0" applyNumberFormat="1" applyFont="1" applyBorder="1" applyAlignment="1">
      <alignment horizontal="right" vertical="top" wrapText="1"/>
    </xf>
    <xf numFmtId="0" fontId="18" fillId="0" borderId="86" xfId="0" applyFont="1" applyBorder="1" applyAlignment="1">
      <alignment horizontal="center" vertical="top" wrapText="1"/>
    </xf>
    <xf numFmtId="0" fontId="18" fillId="0" borderId="86" xfId="0" applyFont="1" applyBorder="1" applyAlignment="1">
      <alignment horizontal="left" vertical="top" wrapText="1"/>
    </xf>
    <xf numFmtId="3" fontId="18" fillId="0" borderId="86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1" fontId="3" fillId="0" borderId="0" xfId="0" applyNumberFormat="1" applyFont="1"/>
    <xf numFmtId="3" fontId="3" fillId="2" borderId="0" xfId="0" applyNumberFormat="1" applyFont="1" applyFill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4" fillId="0" borderId="0" xfId="0" applyFont="1" applyAlignment="1"/>
    <xf numFmtId="0" fontId="0" fillId="0" borderId="0" xfId="0" applyFont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2" fontId="9" fillId="0" borderId="2" xfId="0" applyNumberFormat="1" applyFont="1" applyBorder="1"/>
    <xf numFmtId="42" fontId="9" fillId="0" borderId="10" xfId="0" applyNumberFormat="1" applyFont="1" applyBorder="1"/>
    <xf numFmtId="0" fontId="0" fillId="0" borderId="2" xfId="0" applyFont="1" applyBorder="1"/>
    <xf numFmtId="42" fontId="18" fillId="0" borderId="10" xfId="0" applyNumberFormat="1" applyFont="1" applyBorder="1"/>
    <xf numFmtId="0" fontId="0" fillId="0" borderId="2" xfId="0" applyFont="1" applyFill="1" applyBorder="1"/>
    <xf numFmtId="42" fontId="9" fillId="0" borderId="2" xfId="0" applyNumberFormat="1" applyFont="1" applyFill="1" applyBorder="1"/>
    <xf numFmtId="0" fontId="0" fillId="0" borderId="0" xfId="0" applyFont="1" applyBorder="1"/>
    <xf numFmtId="0" fontId="9" fillId="0" borderId="0" xfId="0" applyFont="1" applyBorder="1"/>
    <xf numFmtId="42" fontId="9" fillId="0" borderId="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wrapText="1"/>
    </xf>
    <xf numFmtId="41" fontId="3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vertical="center"/>
    </xf>
    <xf numFmtId="41" fontId="26" fillId="2" borderId="16" xfId="0" applyNumberFormat="1" applyFont="1" applyFill="1" applyBorder="1" applyAlignment="1">
      <alignment horizontal="center" vertical="center"/>
    </xf>
    <xf numFmtId="41" fontId="26" fillId="2" borderId="13" xfId="0" applyNumberFormat="1" applyFont="1" applyFill="1" applyBorder="1" applyAlignment="1">
      <alignment horizontal="center" vertical="center"/>
    </xf>
    <xf numFmtId="41" fontId="26" fillId="0" borderId="0" xfId="0" applyNumberFormat="1" applyFont="1" applyAlignment="1">
      <alignment horizontal="center" vertical="center"/>
    </xf>
    <xf numFmtId="41" fontId="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68" fontId="0" fillId="0" borderId="0" xfId="0" applyNumberFormat="1" applyFont="1"/>
    <xf numFmtId="41" fontId="3" fillId="0" borderId="13" xfId="0" applyNumberFormat="1" applyFont="1" applyBorder="1"/>
    <xf numFmtId="3" fontId="0" fillId="0" borderId="0" xfId="0" applyNumberFormat="1" applyFont="1"/>
    <xf numFmtId="41" fontId="3" fillId="0" borderId="0" xfId="0" applyNumberFormat="1" applyFont="1" applyBorder="1"/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6" fillId="0" borderId="87" xfId="0" applyNumberFormat="1" applyFont="1" applyFill="1" applyBorder="1" applyAlignment="1">
      <alignment horizontal="right" vertical="center"/>
    </xf>
    <xf numFmtId="41" fontId="10" fillId="2" borderId="0" xfId="0" applyNumberFormat="1" applyFont="1" applyFill="1" applyBorder="1" applyAlignme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9" fillId="0" borderId="22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/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justify" vertical="center" wrapText="1"/>
    </xf>
    <xf numFmtId="37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18" fillId="0" borderId="0" xfId="0" applyFont="1"/>
    <xf numFmtId="0" fontId="20" fillId="0" borderId="0" xfId="2" applyFont="1" applyAlignment="1">
      <alignment vertical="center"/>
    </xf>
    <xf numFmtId="0" fontId="20" fillId="0" borderId="32" xfId="2" applyFont="1" applyFill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0" borderId="75" xfId="2" applyFont="1" applyFill="1" applyBorder="1" applyAlignment="1">
      <alignment horizontal="center" vertical="center" wrapText="1"/>
    </xf>
    <xf numFmtId="0" fontId="20" fillId="0" borderId="75" xfId="2" applyFont="1" applyFill="1" applyBorder="1" applyAlignment="1">
      <alignment horizontal="center" wrapText="1"/>
    </xf>
    <xf numFmtId="0" fontId="20" fillId="0" borderId="76" xfId="2" applyFont="1" applyFill="1" applyBorder="1" applyAlignment="1">
      <alignment horizontal="center" wrapText="1"/>
    </xf>
    <xf numFmtId="0" fontId="18" fillId="0" borderId="78" xfId="2" applyFont="1" applyFill="1" applyBorder="1" applyAlignment="1">
      <alignment horizontal="left" vertical="center" indent="2"/>
    </xf>
    <xf numFmtId="164" fontId="18" fillId="0" borderId="78" xfId="2" applyNumberFormat="1" applyFont="1" applyFill="1" applyBorder="1" applyAlignment="1">
      <alignment vertical="center" wrapText="1"/>
    </xf>
    <xf numFmtId="0" fontId="18" fillId="0" borderId="14" xfId="2" applyFont="1" applyFill="1" applyBorder="1" applyAlignment="1">
      <alignment horizontal="left" vertical="center" indent="2"/>
    </xf>
    <xf numFmtId="164" fontId="18" fillId="0" borderId="14" xfId="2" applyNumberFormat="1" applyFont="1" applyFill="1" applyBorder="1" applyAlignment="1">
      <alignment horizontal="center" vertical="center" wrapText="1"/>
    </xf>
    <xf numFmtId="164" fontId="18" fillId="0" borderId="14" xfId="2" applyNumberFormat="1" applyFont="1" applyFill="1" applyBorder="1" applyAlignment="1">
      <alignment vertical="center" wrapText="1"/>
    </xf>
    <xf numFmtId="0" fontId="30" fillId="0" borderId="85" xfId="0" applyFont="1" applyFill="1" applyBorder="1"/>
    <xf numFmtId="164" fontId="20" fillId="0" borderId="85" xfId="2" applyNumberFormat="1" applyFont="1" applyFill="1" applyBorder="1" applyAlignment="1">
      <alignment horizontal="right" vertical="center"/>
    </xf>
    <xf numFmtId="164" fontId="20" fillId="0" borderId="85" xfId="2" applyNumberFormat="1" applyFont="1" applyFill="1" applyBorder="1" applyAlignment="1">
      <alignment vertical="center"/>
    </xf>
    <xf numFmtId="164" fontId="20" fillId="0" borderId="85" xfId="2" applyNumberFormat="1" applyFont="1" applyFill="1" applyBorder="1" applyAlignment="1">
      <alignment horizontal="center" vertical="center"/>
    </xf>
    <xf numFmtId="164" fontId="20" fillId="0" borderId="85" xfId="2" applyNumberFormat="1" applyFont="1" applyFill="1" applyBorder="1" applyAlignment="1">
      <alignment horizontal="right" vertical="center" indent="2"/>
    </xf>
    <xf numFmtId="0" fontId="31" fillId="0" borderId="86" xfId="0" applyFont="1" applyBorder="1" applyAlignment="1">
      <alignment horizontal="center" vertical="top" wrapText="1"/>
    </xf>
    <xf numFmtId="0" fontId="31" fillId="0" borderId="86" xfId="0" applyFont="1" applyBorder="1" applyAlignment="1">
      <alignment horizontal="left" vertical="center" wrapText="1"/>
    </xf>
    <xf numFmtId="3" fontId="31" fillId="0" borderId="86" xfId="0" applyNumberFormat="1" applyFont="1" applyBorder="1" applyAlignment="1">
      <alignment horizontal="right" vertical="top" wrapText="1"/>
    </xf>
    <xf numFmtId="3" fontId="31" fillId="0" borderId="86" xfId="4" applyNumberFormat="1" applyFont="1" applyBorder="1" applyAlignment="1">
      <alignment horizontal="right" vertical="top" wrapText="1"/>
    </xf>
    <xf numFmtId="0" fontId="29" fillId="0" borderId="86" xfId="0" applyFont="1" applyBorder="1" applyAlignment="1">
      <alignment horizontal="center" vertical="top" wrapText="1"/>
    </xf>
    <xf numFmtId="0" fontId="29" fillId="0" borderId="86" xfId="0" applyFont="1" applyBorder="1" applyAlignment="1">
      <alignment horizontal="left" vertical="center" wrapText="1"/>
    </xf>
    <xf numFmtId="3" fontId="29" fillId="0" borderId="86" xfId="0" applyNumberFormat="1" applyFont="1" applyBorder="1" applyAlignment="1">
      <alignment horizontal="right" vertical="top" wrapText="1"/>
    </xf>
    <xf numFmtId="3" fontId="29" fillId="0" borderId="86" xfId="4" applyNumberFormat="1" applyFont="1" applyBorder="1" applyAlignment="1">
      <alignment horizontal="right" vertical="top" wrapText="1"/>
    </xf>
    <xf numFmtId="0" fontId="32" fillId="0" borderId="0" xfId="0" applyFont="1" applyAlignment="1">
      <alignment horizontal="left" vertical="center"/>
    </xf>
    <xf numFmtId="3" fontId="29" fillId="0" borderId="86" xfId="4" applyNumberFormat="1" applyFont="1" applyFill="1" applyBorder="1" applyAlignment="1">
      <alignment horizontal="right" vertical="top" wrapText="1"/>
    </xf>
    <xf numFmtId="0" fontId="20" fillId="0" borderId="0" xfId="0" applyFont="1"/>
    <xf numFmtId="0" fontId="18" fillId="0" borderId="2" xfId="0" applyFont="1" applyBorder="1"/>
    <xf numFmtId="41" fontId="18" fillId="0" borderId="2" xfId="0" applyNumberFormat="1" applyFont="1" applyBorder="1"/>
    <xf numFmtId="41" fontId="20" fillId="4" borderId="2" xfId="0" applyNumberFormat="1" applyFont="1" applyFill="1" applyBorder="1"/>
    <xf numFmtId="41" fontId="18" fillId="0" borderId="0" xfId="0" applyNumberFormat="1" applyFont="1"/>
    <xf numFmtId="166" fontId="18" fillId="0" borderId="0" xfId="0" applyNumberFormat="1" applyFont="1" applyProtection="1">
      <protection locked="0"/>
    </xf>
    <xf numFmtId="43" fontId="10" fillId="0" borderId="40" xfId="6" applyFont="1" applyBorder="1" applyAlignment="1">
      <alignment horizontal="center" vertical="center" wrapText="1"/>
    </xf>
    <xf numFmtId="43" fontId="10" fillId="0" borderId="41" xfId="6" applyFont="1" applyBorder="1" applyAlignment="1">
      <alignment horizontal="center" vertical="center" wrapText="1"/>
    </xf>
    <xf numFmtId="43" fontId="10" fillId="5" borderId="41" xfId="6" applyFont="1" applyFill="1" applyBorder="1" applyAlignment="1">
      <alignment horizontal="center" vertical="center" wrapText="1"/>
    </xf>
    <xf numFmtId="43" fontId="10" fillId="3" borderId="41" xfId="6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43" fontId="9" fillId="0" borderId="43" xfId="6" applyFont="1" applyBorder="1" applyAlignment="1">
      <alignment vertical="center" wrapText="1"/>
    </xf>
    <xf numFmtId="43" fontId="9" fillId="0" borderId="44" xfId="6" applyFont="1" applyBorder="1" applyAlignment="1">
      <alignment vertical="center" wrapText="1"/>
    </xf>
    <xf numFmtId="43" fontId="9" fillId="5" borderId="44" xfId="6" applyFont="1" applyFill="1" applyBorder="1" applyAlignment="1">
      <alignment vertical="center" wrapText="1"/>
    </xf>
    <xf numFmtId="43" fontId="9" fillId="3" borderId="44" xfId="6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9" fillId="0" borderId="42" xfId="0" applyFont="1" applyBorder="1" applyAlignment="1">
      <alignment vertical="center" wrapText="1"/>
    </xf>
    <xf numFmtId="43" fontId="19" fillId="0" borderId="43" xfId="6" applyFont="1" applyBorder="1" applyAlignment="1">
      <alignment vertical="center" wrapText="1"/>
    </xf>
    <xf numFmtId="43" fontId="19" fillId="0" borderId="44" xfId="6" applyFont="1" applyBorder="1" applyAlignment="1">
      <alignment vertical="center" wrapText="1"/>
    </xf>
    <xf numFmtId="43" fontId="19" fillId="5" borderId="44" xfId="6" applyFont="1" applyFill="1" applyBorder="1" applyAlignment="1">
      <alignment vertical="center" wrapText="1"/>
    </xf>
    <xf numFmtId="43" fontId="19" fillId="3" borderId="44" xfId="6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43" fontId="18" fillId="0" borderId="43" xfId="6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43" fontId="9" fillId="0" borderId="19" xfId="6" applyFont="1" applyBorder="1" applyAlignment="1">
      <alignment vertical="center" wrapText="1"/>
    </xf>
    <xf numFmtId="43" fontId="9" fillId="0" borderId="38" xfId="6" applyFont="1" applyBorder="1" applyAlignment="1">
      <alignment vertical="center" wrapText="1"/>
    </xf>
    <xf numFmtId="43" fontId="9" fillId="5" borderId="38" xfId="6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42" xfId="0" applyFont="1" applyFill="1" applyBorder="1" applyAlignment="1">
      <alignment vertical="center" wrapText="1"/>
    </xf>
    <xf numFmtId="0" fontId="10" fillId="5" borderId="45" xfId="0" applyFont="1" applyFill="1" applyBorder="1" applyAlignment="1">
      <alignment vertical="center" wrapText="1"/>
    </xf>
    <xf numFmtId="43" fontId="10" fillId="5" borderId="46" xfId="6" applyFont="1" applyFill="1" applyBorder="1" applyAlignment="1">
      <alignment vertical="center" wrapText="1"/>
    </xf>
    <xf numFmtId="43" fontId="10" fillId="5" borderId="47" xfId="6" applyFont="1" applyFill="1" applyBorder="1" applyAlignment="1">
      <alignment vertical="center" wrapText="1"/>
    </xf>
    <xf numFmtId="43" fontId="10" fillId="3" borderId="47" xfId="6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3" fontId="18" fillId="0" borderId="0" xfId="6" applyFont="1" applyProtection="1">
      <protection locked="0"/>
    </xf>
    <xf numFmtId="43" fontId="18" fillId="0" borderId="0" xfId="6" applyFont="1" applyAlignment="1" applyProtection="1">
      <alignment wrapText="1"/>
      <protection locked="0"/>
    </xf>
    <xf numFmtId="41" fontId="18" fillId="0" borderId="0" xfId="0" applyNumberFormat="1" applyFont="1" applyAlignment="1">
      <alignment horizontal="center"/>
    </xf>
    <xf numFmtId="41" fontId="20" fillId="0" borderId="2" xfId="0" applyNumberFormat="1" applyFont="1" applyBorder="1" applyAlignment="1">
      <alignment horizontal="center"/>
    </xf>
    <xf numFmtId="41" fontId="20" fillId="0" borderId="2" xfId="0" applyNumberFormat="1" applyFont="1" applyBorder="1" applyAlignment="1">
      <alignment horizontal="center" wrapText="1"/>
    </xf>
    <xf numFmtId="41" fontId="18" fillId="0" borderId="4" xfId="0" applyNumberFormat="1" applyFont="1" applyBorder="1"/>
    <xf numFmtId="41" fontId="18" fillId="0" borderId="3" xfId="0" applyNumberFormat="1" applyFont="1" applyBorder="1"/>
    <xf numFmtId="41" fontId="18" fillId="5" borderId="2" xfId="0" applyNumberFormat="1" applyFont="1" applyFill="1" applyBorder="1"/>
    <xf numFmtId="41" fontId="20" fillId="5" borderId="2" xfId="0" applyNumberFormat="1" applyFont="1" applyFill="1" applyBorder="1"/>
    <xf numFmtId="41" fontId="18" fillId="0" borderId="2" xfId="0" applyNumberFormat="1" applyFont="1" applyBorder="1" applyAlignment="1">
      <alignment horizontal="right" vertical="top" wrapText="1"/>
    </xf>
    <xf numFmtId="41" fontId="20" fillId="0" borderId="2" xfId="0" applyNumberFormat="1" applyFont="1" applyBorder="1"/>
    <xf numFmtId="41" fontId="20" fillId="0" borderId="3" xfId="0" applyNumberFormat="1" applyFont="1" applyBorder="1"/>
    <xf numFmtId="41" fontId="20" fillId="4" borderId="6" xfId="0" applyNumberFormat="1" applyFont="1" applyFill="1" applyBorder="1"/>
    <xf numFmtId="41" fontId="20" fillId="0" borderId="0" xfId="0" applyNumberFormat="1" applyFont="1"/>
    <xf numFmtId="0" fontId="33" fillId="0" borderId="0" xfId="0" applyFont="1" applyAlignment="1">
      <alignment horizontal="right"/>
    </xf>
    <xf numFmtId="167" fontId="18" fillId="0" borderId="0" xfId="6" applyNumberFormat="1" applyFont="1" applyProtection="1">
      <protection locked="0"/>
    </xf>
    <xf numFmtId="166" fontId="1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wrapText="1"/>
    </xf>
    <xf numFmtId="167" fontId="9" fillId="0" borderId="105" xfId="6" applyNumberFormat="1" applyFont="1" applyBorder="1" applyAlignment="1">
      <alignment horizontal="center" vertical="center" wrapText="1"/>
    </xf>
    <xf numFmtId="167" fontId="9" fillId="0" borderId="102" xfId="6" applyNumberFormat="1" applyFont="1" applyBorder="1" applyAlignment="1">
      <alignment horizontal="center" vertical="center" wrapText="1"/>
    </xf>
    <xf numFmtId="167" fontId="9" fillId="0" borderId="106" xfId="6" applyNumberFormat="1" applyFont="1" applyBorder="1" applyAlignment="1">
      <alignment horizontal="center" vertical="center" wrapText="1"/>
    </xf>
    <xf numFmtId="167" fontId="9" fillId="0" borderId="104" xfId="6" applyNumberFormat="1" applyFont="1" applyBorder="1" applyAlignment="1">
      <alignment horizontal="center" vertical="center" wrapText="1"/>
    </xf>
    <xf numFmtId="167" fontId="9" fillId="0" borderId="41" xfId="6" applyNumberFormat="1" applyFont="1" applyBorder="1" applyAlignment="1">
      <alignment horizontal="center" vertical="center" wrapText="1"/>
    </xf>
    <xf numFmtId="167" fontId="10" fillId="0" borderId="21" xfId="6" applyNumberFormat="1" applyFont="1" applyBorder="1" applyAlignment="1">
      <alignment horizontal="center" vertical="center" wrapText="1"/>
    </xf>
    <xf numFmtId="167" fontId="10" fillId="0" borderId="49" xfId="6" applyNumberFormat="1" applyFont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left" vertical="center" wrapText="1"/>
    </xf>
    <xf numFmtId="167" fontId="10" fillId="4" borderId="54" xfId="6" applyNumberFormat="1" applyFont="1" applyFill="1" applyBorder="1" applyAlignment="1">
      <alignment horizontal="center" vertical="center" wrapText="1"/>
    </xf>
    <xf numFmtId="167" fontId="10" fillId="4" borderId="45" xfId="6" applyNumberFormat="1" applyFont="1" applyFill="1" applyBorder="1" applyAlignment="1">
      <alignment horizontal="center" vertical="center" wrapText="1"/>
    </xf>
    <xf numFmtId="167" fontId="10" fillId="4" borderId="47" xfId="6" applyNumberFormat="1" applyFont="1" applyFill="1" applyBorder="1" applyAlignment="1">
      <alignment horizontal="center" vertical="center" wrapText="1"/>
    </xf>
    <xf numFmtId="167" fontId="10" fillId="4" borderId="54" xfId="6" applyNumberFormat="1" applyFont="1" applyFill="1" applyBorder="1" applyAlignment="1">
      <alignment vertical="center" wrapText="1"/>
    </xf>
    <xf numFmtId="167" fontId="10" fillId="4" borderId="107" xfId="6" applyNumberFormat="1" applyFont="1" applyFill="1" applyBorder="1" applyAlignment="1">
      <alignment vertical="center" wrapText="1"/>
    </xf>
    <xf numFmtId="167" fontId="9" fillId="0" borderId="58" xfId="6" applyNumberFormat="1" applyFont="1" applyBorder="1" applyAlignment="1">
      <alignment horizontal="center" vertical="center" wrapText="1"/>
    </xf>
    <xf numFmtId="167" fontId="9" fillId="0" borderId="56" xfId="6" applyNumberFormat="1" applyFont="1" applyBorder="1" applyAlignment="1">
      <alignment horizontal="center" vertical="center" wrapText="1"/>
    </xf>
    <xf numFmtId="167" fontId="9" fillId="0" borderId="0" xfId="6" applyNumberFormat="1" applyFont="1" applyBorder="1" applyAlignment="1">
      <alignment horizontal="center" vertical="center" wrapText="1"/>
    </xf>
    <xf numFmtId="0" fontId="9" fillId="0" borderId="89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91" xfId="0" applyFont="1" applyBorder="1" applyAlignment="1">
      <alignment wrapText="1"/>
    </xf>
    <xf numFmtId="0" fontId="34" fillId="0" borderId="48" xfId="0" applyFont="1" applyBorder="1" applyAlignment="1">
      <alignment vertical="center" wrapText="1"/>
    </xf>
    <xf numFmtId="167" fontId="34" fillId="0" borderId="44" xfId="6" applyNumberFormat="1" applyFont="1" applyBorder="1" applyAlignment="1">
      <alignment vertical="center" wrapText="1"/>
    </xf>
    <xf numFmtId="167" fontId="34" fillId="0" borderId="94" xfId="6" applyNumberFormat="1" applyFont="1" applyBorder="1" applyAlignment="1">
      <alignment vertical="center" wrapText="1"/>
    </xf>
    <xf numFmtId="167" fontId="34" fillId="0" borderId="9" xfId="6" applyNumberFormat="1" applyFont="1" applyBorder="1" applyAlignment="1">
      <alignment vertical="center" wrapText="1"/>
    </xf>
    <xf numFmtId="167" fontId="34" fillId="0" borderId="50" xfId="6" applyNumberFormat="1" applyFont="1" applyBorder="1" applyAlignment="1">
      <alignment vertical="center" wrapText="1"/>
    </xf>
    <xf numFmtId="167" fontId="9" fillId="0" borderId="94" xfId="6" applyNumberFormat="1" applyFont="1" applyBorder="1" applyAlignment="1">
      <alignment vertical="center" wrapText="1"/>
    </xf>
    <xf numFmtId="167" fontId="9" fillId="0" borderId="44" xfId="6" applyNumberFormat="1" applyFont="1" applyBorder="1" applyAlignment="1">
      <alignment vertical="center" wrapText="1"/>
    </xf>
    <xf numFmtId="167" fontId="9" fillId="0" borderId="9" xfId="6" applyNumberFormat="1" applyFont="1" applyBorder="1" applyAlignment="1">
      <alignment vertical="center" wrapText="1"/>
    </xf>
    <xf numFmtId="0" fontId="9" fillId="0" borderId="37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101" xfId="0" applyFont="1" applyBorder="1" applyAlignment="1">
      <alignment wrapText="1"/>
    </xf>
    <xf numFmtId="0" fontId="34" fillId="0" borderId="50" xfId="0" applyFont="1" applyBorder="1" applyAlignment="1">
      <alignment vertical="center" wrapText="1"/>
    </xf>
    <xf numFmtId="167" fontId="9" fillId="0" borderId="50" xfId="6" applyNumberFormat="1" applyFont="1" applyBorder="1" applyAlignment="1">
      <alignment vertical="center" wrapText="1"/>
    </xf>
    <xf numFmtId="167" fontId="9" fillId="0" borderId="0" xfId="0" applyNumberFormat="1" applyFont="1" applyAlignment="1">
      <alignment wrapText="1"/>
    </xf>
    <xf numFmtId="167" fontId="9" fillId="0" borderId="44" xfId="6" applyNumberFormat="1" applyFont="1" applyBorder="1" applyAlignment="1">
      <alignment horizontal="left" vertical="center" wrapText="1"/>
    </xf>
    <xf numFmtId="0" fontId="34" fillId="0" borderId="51" xfId="0" applyFont="1" applyBorder="1" applyAlignment="1">
      <alignment vertical="center" wrapText="1"/>
    </xf>
    <xf numFmtId="0" fontId="9" fillId="0" borderId="101" xfId="0" applyFont="1" applyBorder="1" applyAlignment="1">
      <alignment horizontal="left" wrapText="1"/>
    </xf>
    <xf numFmtId="0" fontId="9" fillId="0" borderId="96" xfId="0" applyFont="1" applyBorder="1" applyAlignment="1">
      <alignment wrapText="1"/>
    </xf>
    <xf numFmtId="0" fontId="9" fillId="0" borderId="86" xfId="0" applyFont="1" applyBorder="1" applyAlignment="1">
      <alignment wrapText="1"/>
    </xf>
    <xf numFmtId="0" fontId="9" fillId="0" borderId="95" xfId="0" applyFont="1" applyBorder="1" applyAlignment="1">
      <alignment wrapText="1"/>
    </xf>
    <xf numFmtId="167" fontId="9" fillId="0" borderId="92" xfId="6" applyNumberFormat="1" applyFont="1" applyBorder="1" applyAlignment="1">
      <alignment vertical="center" wrapText="1"/>
    </xf>
    <xf numFmtId="0" fontId="9" fillId="0" borderId="103" xfId="0" applyFont="1" applyBorder="1" applyAlignment="1">
      <alignment wrapText="1"/>
    </xf>
    <xf numFmtId="0" fontId="9" fillId="0" borderId="102" xfId="0" applyFont="1" applyBorder="1" applyAlignment="1">
      <alignment wrapText="1"/>
    </xf>
    <xf numFmtId="167" fontId="9" fillId="0" borderId="58" xfId="6" applyNumberFormat="1" applyFont="1" applyBorder="1" applyAlignment="1">
      <alignment vertical="center" wrapText="1"/>
    </xf>
    <xf numFmtId="167" fontId="9" fillId="0" borderId="56" xfId="6" applyNumberFormat="1" applyFont="1" applyBorder="1" applyAlignment="1">
      <alignment vertical="center" wrapText="1"/>
    </xf>
    <xf numFmtId="167" fontId="9" fillId="0" borderId="0" xfId="6" applyNumberFormat="1" applyFont="1" applyBorder="1" applyAlignment="1">
      <alignment vertical="center" wrapText="1"/>
    </xf>
    <xf numFmtId="166" fontId="18" fillId="0" borderId="37" xfId="0" applyNumberFormat="1" applyFont="1" applyBorder="1" applyProtection="1">
      <protection locked="0"/>
    </xf>
    <xf numFmtId="166" fontId="18" fillId="0" borderId="51" xfId="0" applyNumberFormat="1" applyFont="1" applyBorder="1" applyProtection="1">
      <protection locked="0"/>
    </xf>
    <xf numFmtId="167" fontId="9" fillId="0" borderId="101" xfId="6" applyNumberFormat="1" applyFont="1" applyBorder="1" applyAlignment="1">
      <alignment horizontal="left" vertical="center" wrapText="1"/>
    </xf>
    <xf numFmtId="167" fontId="9" fillId="0" borderId="96" xfId="6" applyNumberFormat="1" applyFont="1" applyBorder="1" applyAlignment="1">
      <alignment vertical="center" wrapText="1"/>
    </xf>
    <xf numFmtId="167" fontId="9" fillId="0" borderId="86" xfId="6" applyNumberFormat="1" applyFont="1" applyBorder="1" applyAlignment="1">
      <alignment vertical="center" wrapText="1"/>
    </xf>
    <xf numFmtId="167" fontId="9" fillId="0" borderId="95" xfId="6" applyNumberFormat="1" applyFont="1" applyBorder="1" applyAlignment="1">
      <alignment vertical="center" wrapText="1"/>
    </xf>
    <xf numFmtId="167" fontId="9" fillId="0" borderId="51" xfId="6" applyNumberFormat="1" applyFont="1" applyBorder="1" applyAlignment="1">
      <alignment vertical="center" wrapText="1"/>
    </xf>
    <xf numFmtId="166" fontId="18" fillId="0" borderId="0" xfId="0" applyNumberFormat="1" applyFont="1" applyBorder="1" applyProtection="1">
      <protection locked="0"/>
    </xf>
    <xf numFmtId="166" fontId="18" fillId="0" borderId="95" xfId="0" applyNumberFormat="1" applyFont="1" applyBorder="1" applyProtection="1">
      <protection locked="0"/>
    </xf>
    <xf numFmtId="166" fontId="18" fillId="0" borderId="101" xfId="0" applyNumberFormat="1" applyFont="1" applyBorder="1" applyProtection="1">
      <protection locked="0"/>
    </xf>
    <xf numFmtId="166" fontId="18" fillId="0" borderId="97" xfId="0" applyNumberFormat="1" applyFont="1" applyBorder="1" applyProtection="1">
      <protection locked="0"/>
    </xf>
    <xf numFmtId="167" fontId="9" fillId="0" borderId="102" xfId="6" applyNumberFormat="1" applyFont="1" applyBorder="1" applyAlignment="1">
      <alignment horizontal="left" vertical="center" wrapText="1"/>
    </xf>
    <xf numFmtId="167" fontId="9" fillId="0" borderId="98" xfId="6" applyNumberFormat="1" applyFont="1" applyBorder="1" applyAlignment="1">
      <alignment vertical="center" wrapText="1"/>
    </xf>
    <xf numFmtId="167" fontId="9" fillId="0" borderId="99" xfId="6" applyNumberFormat="1" applyFont="1" applyBorder="1" applyAlignment="1">
      <alignment vertical="center" wrapText="1"/>
    </xf>
    <xf numFmtId="167" fontId="9" fillId="0" borderId="100" xfId="6" applyNumberFormat="1" applyFont="1" applyBorder="1" applyAlignment="1">
      <alignment vertical="center" wrapText="1"/>
    </xf>
    <xf numFmtId="167" fontId="9" fillId="0" borderId="97" xfId="6" applyNumberFormat="1" applyFont="1" applyBorder="1" applyAlignment="1">
      <alignment vertical="center" wrapText="1"/>
    </xf>
    <xf numFmtId="167" fontId="9" fillId="0" borderId="106" xfId="6" applyNumberFormat="1" applyFont="1" applyBorder="1" applyAlignment="1">
      <alignment vertical="center" wrapText="1"/>
    </xf>
    <xf numFmtId="167" fontId="34" fillId="0" borderId="59" xfId="6" applyNumberFormat="1" applyFont="1" applyBorder="1" applyAlignment="1">
      <alignment vertical="center" wrapText="1"/>
    </xf>
    <xf numFmtId="166" fontId="18" fillId="0" borderId="100" xfId="0" applyNumberFormat="1" applyFont="1" applyBorder="1" applyProtection="1">
      <protection locked="0"/>
    </xf>
    <xf numFmtId="166" fontId="18" fillId="0" borderId="102" xfId="0" applyNumberFormat="1" applyFont="1" applyBorder="1" applyProtection="1">
      <protection locked="0"/>
    </xf>
    <xf numFmtId="166" fontId="18" fillId="0" borderId="61" xfId="0" applyNumberFormat="1" applyFont="1" applyBorder="1" applyProtection="1">
      <protection locked="0"/>
    </xf>
    <xf numFmtId="167" fontId="9" fillId="0" borderId="96" xfId="6" applyNumberFormat="1" applyFont="1" applyBorder="1" applyAlignment="1">
      <alignment horizontal="left" vertical="center" wrapText="1"/>
    </xf>
    <xf numFmtId="167" fontId="34" fillId="0" borderId="51" xfId="6" applyNumberFormat="1" applyFont="1" applyBorder="1" applyAlignment="1">
      <alignment vertical="center" wrapText="1"/>
    </xf>
    <xf numFmtId="166" fontId="18" fillId="0" borderId="96" xfId="0" applyNumberFormat="1" applyFont="1" applyBorder="1" applyProtection="1">
      <protection locked="0"/>
    </xf>
    <xf numFmtId="166" fontId="18" fillId="0" borderId="86" xfId="0" applyNumberFormat="1" applyFont="1" applyBorder="1" applyProtection="1">
      <protection locked="0"/>
    </xf>
    <xf numFmtId="0" fontId="9" fillId="0" borderId="51" xfId="0" applyFont="1" applyBorder="1" applyAlignment="1">
      <alignment vertical="center" wrapText="1"/>
    </xf>
    <xf numFmtId="3" fontId="9" fillId="0" borderId="51" xfId="0" applyNumberFormat="1" applyFont="1" applyBorder="1" applyAlignment="1">
      <alignment wrapText="1"/>
    </xf>
    <xf numFmtId="3" fontId="9" fillId="0" borderId="101" xfId="0" applyNumberFormat="1" applyFont="1" applyBorder="1" applyAlignment="1">
      <alignment wrapText="1"/>
    </xf>
    <xf numFmtId="0" fontId="9" fillId="0" borderId="97" xfId="0" applyFont="1" applyBorder="1" applyAlignment="1">
      <alignment vertical="center" wrapText="1"/>
    </xf>
    <xf numFmtId="167" fontId="9" fillId="0" borderId="98" xfId="6" applyNumberFormat="1" applyFont="1" applyBorder="1" applyAlignment="1">
      <alignment horizontal="left" vertical="center" wrapText="1"/>
    </xf>
    <xf numFmtId="0" fontId="9" fillId="0" borderId="100" xfId="0" applyFont="1" applyBorder="1" applyAlignment="1">
      <alignment wrapText="1"/>
    </xf>
    <xf numFmtId="3" fontId="9" fillId="0" borderId="97" xfId="0" applyNumberFormat="1" applyFont="1" applyBorder="1" applyAlignment="1">
      <alignment wrapText="1"/>
    </xf>
    <xf numFmtId="3" fontId="9" fillId="0" borderId="102" xfId="0" applyNumberFormat="1" applyFont="1" applyBorder="1" applyAlignment="1">
      <alignment wrapText="1"/>
    </xf>
    <xf numFmtId="167" fontId="10" fillId="5" borderId="46" xfId="6" applyNumberFormat="1" applyFont="1" applyFill="1" applyBorder="1" applyAlignment="1">
      <alignment horizontal="left" vertical="center" wrapText="1"/>
    </xf>
    <xf numFmtId="167" fontId="10" fillId="5" borderId="46" xfId="6" applyNumberFormat="1" applyFont="1" applyFill="1" applyBorder="1" applyAlignment="1">
      <alignment vertical="center" wrapText="1"/>
    </xf>
    <xf numFmtId="167" fontId="10" fillId="5" borderId="47" xfId="6" applyNumberFormat="1" applyFont="1" applyFill="1" applyBorder="1" applyAlignment="1">
      <alignment vertical="center" wrapText="1"/>
    </xf>
    <xf numFmtId="167" fontId="10" fillId="5" borderId="107" xfId="6" applyNumberFormat="1" applyFont="1" applyFill="1" applyBorder="1" applyAlignment="1">
      <alignment vertical="center" wrapText="1"/>
    </xf>
    <xf numFmtId="0" fontId="10" fillId="5" borderId="54" xfId="0" applyFont="1" applyFill="1" applyBorder="1" applyAlignment="1">
      <alignment wrapText="1"/>
    </xf>
    <xf numFmtId="167" fontId="10" fillId="5" borderId="54" xfId="0" applyNumberFormat="1" applyFont="1" applyFill="1" applyBorder="1" applyAlignment="1">
      <alignment wrapText="1"/>
    </xf>
    <xf numFmtId="166" fontId="20" fillId="0" borderId="45" xfId="0" applyNumberFormat="1" applyFont="1" applyBorder="1" applyProtection="1">
      <protection locked="0"/>
    </xf>
    <xf numFmtId="166" fontId="18" fillId="0" borderId="107" xfId="0" applyNumberFormat="1" applyFont="1" applyBorder="1" applyProtection="1">
      <protection locked="0"/>
    </xf>
    <xf numFmtId="166" fontId="18" fillId="0" borderId="107" xfId="0" applyNumberFormat="1" applyFont="1" applyBorder="1" applyAlignment="1" applyProtection="1">
      <alignment wrapText="1"/>
      <protection locked="0"/>
    </xf>
    <xf numFmtId="167" fontId="18" fillId="0" borderId="107" xfId="6" applyNumberFormat="1" applyFont="1" applyBorder="1" applyProtection="1">
      <protection locked="0"/>
    </xf>
    <xf numFmtId="166" fontId="18" fillId="0" borderId="54" xfId="0" applyNumberFormat="1" applyFont="1" applyBorder="1" applyProtection="1">
      <protection locked="0"/>
    </xf>
    <xf numFmtId="166" fontId="18" fillId="0" borderId="0" xfId="0" applyNumberFormat="1" applyFont="1" applyAlignment="1" applyProtection="1">
      <alignment wrapText="1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0" fontId="10" fillId="0" borderId="54" xfId="0" applyFont="1" applyBorder="1" applyAlignment="1">
      <alignment horizontal="center" vertical="center" wrapText="1"/>
    </xf>
    <xf numFmtId="167" fontId="10" fillId="0" borderId="47" xfId="6" applyNumberFormat="1" applyFont="1" applyBorder="1" applyAlignment="1">
      <alignment horizontal="center" vertical="center" wrapText="1"/>
    </xf>
    <xf numFmtId="41" fontId="35" fillId="2" borderId="55" xfId="0" applyNumberFormat="1" applyFont="1" applyFill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41" fontId="13" fillId="2" borderId="6" xfId="0" applyNumberFormat="1" applyFont="1" applyFill="1" applyBorder="1" applyAlignment="1">
      <alignment vertical="center" wrapText="1"/>
    </xf>
    <xf numFmtId="41" fontId="9" fillId="0" borderId="2" xfId="0" applyNumberFormat="1" applyFont="1" applyBorder="1" applyAlignment="1">
      <alignment wrapText="1"/>
    </xf>
    <xf numFmtId="0" fontId="9" fillId="0" borderId="36" xfId="0" applyFont="1" applyBorder="1" applyAlignment="1">
      <alignment vertical="center" wrapText="1"/>
    </xf>
    <xf numFmtId="167" fontId="9" fillId="0" borderId="53" xfId="6" applyNumberFormat="1" applyFont="1" applyBorder="1" applyAlignment="1">
      <alignment vertical="center" wrapText="1"/>
    </xf>
    <xf numFmtId="41" fontId="9" fillId="0" borderId="4" xfId="0" applyNumberFormat="1" applyFont="1" applyBorder="1" applyAlignment="1">
      <alignment wrapText="1"/>
    </xf>
    <xf numFmtId="0" fontId="10" fillId="3" borderId="46" xfId="0" applyFont="1" applyFill="1" applyBorder="1" applyAlignment="1">
      <alignment vertical="center" wrapText="1"/>
    </xf>
    <xf numFmtId="167" fontId="10" fillId="3" borderId="55" xfId="6" applyNumberFormat="1" applyFont="1" applyFill="1" applyBorder="1" applyAlignment="1">
      <alignment vertical="center" wrapText="1"/>
    </xf>
    <xf numFmtId="41" fontId="10" fillId="3" borderId="55" xfId="0" applyNumberFormat="1" applyFont="1" applyFill="1" applyBorder="1" applyAlignment="1">
      <alignment wrapText="1"/>
    </xf>
    <xf numFmtId="0" fontId="24" fillId="0" borderId="0" xfId="0" applyFont="1" applyAlignment="1">
      <alignment horizontal="right"/>
    </xf>
    <xf numFmtId="0" fontId="20" fillId="3" borderId="2" xfId="0" applyFont="1" applyFill="1" applyBorder="1" applyAlignment="1">
      <alignment horizontal="center" vertical="center" wrapText="1"/>
    </xf>
    <xf numFmtId="1" fontId="33" fillId="0" borderId="2" xfId="1" quotePrefix="1" applyNumberFormat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vertical="center" wrapText="1"/>
    </xf>
    <xf numFmtId="3" fontId="33" fillId="0" borderId="2" xfId="1" applyNumberFormat="1" applyFont="1" applyFill="1" applyBorder="1" applyAlignment="1">
      <alignment horizontal="right" vertical="center"/>
    </xf>
    <xf numFmtId="0" fontId="33" fillId="0" borderId="2" xfId="1" applyFont="1" applyFill="1" applyBorder="1" applyAlignment="1">
      <alignment horizontal="left" vertical="center"/>
    </xf>
    <xf numFmtId="0" fontId="33" fillId="0" borderId="2" xfId="1" applyFont="1" applyFill="1" applyBorder="1" applyAlignment="1">
      <alignment horizontal="left" vertical="center" wrapText="1"/>
    </xf>
    <xf numFmtId="3" fontId="33" fillId="0" borderId="2" xfId="1" applyNumberFormat="1" applyFont="1" applyFill="1" applyBorder="1" applyAlignment="1">
      <alignment horizontal="center"/>
    </xf>
    <xf numFmtId="41" fontId="9" fillId="0" borderId="2" xfId="0" applyNumberFormat="1" applyFont="1" applyBorder="1" applyAlignment="1">
      <alignment horizontal="center"/>
    </xf>
    <xf numFmtId="3" fontId="18" fillId="0" borderId="2" xfId="3" applyNumberFormat="1" applyFont="1" applyFill="1" applyBorder="1" applyAlignment="1">
      <alignment horizontal="right" vertical="center" wrapText="1"/>
    </xf>
    <xf numFmtId="1" fontId="24" fillId="3" borderId="2" xfId="1" quotePrefix="1" applyNumberFormat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left" vertical="center" wrapText="1"/>
    </xf>
    <xf numFmtId="3" fontId="24" fillId="3" borderId="2" xfId="1" applyNumberFormat="1" applyFont="1" applyFill="1" applyBorder="1" applyAlignment="1">
      <alignment horizontal="right" vertical="center"/>
    </xf>
    <xf numFmtId="41" fontId="10" fillId="3" borderId="2" xfId="0" applyNumberFormat="1" applyFont="1" applyFill="1" applyBorder="1" applyAlignment="1">
      <alignment horizontal="center" vertical="center"/>
    </xf>
    <xf numFmtId="3" fontId="20" fillId="3" borderId="2" xfId="3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24" fillId="0" borderId="2" xfId="1" applyFont="1" applyFill="1" applyBorder="1" applyAlignment="1">
      <alignment horizontal="left" vertical="center"/>
    </xf>
    <xf numFmtId="3" fontId="20" fillId="0" borderId="2" xfId="3" applyNumberFormat="1" applyFont="1" applyFill="1" applyBorder="1" applyAlignment="1">
      <alignment horizontal="right" vertical="center" wrapText="1"/>
    </xf>
    <xf numFmtId="0" fontId="24" fillId="3" borderId="2" xfId="1" applyFont="1" applyFill="1" applyBorder="1" applyAlignment="1">
      <alignment horizontal="left" vertical="center"/>
    </xf>
    <xf numFmtId="11" fontId="24" fillId="3" borderId="2" xfId="1" applyNumberFormat="1" applyFont="1" applyFill="1" applyBorder="1" applyAlignment="1">
      <alignment horizontal="left" vertical="center" wrapText="1"/>
    </xf>
    <xf numFmtId="11" fontId="33" fillId="2" borderId="2" xfId="1" applyNumberFormat="1" applyFont="1" applyFill="1" applyBorder="1" applyAlignment="1">
      <alignment horizontal="left" vertical="center" wrapText="1"/>
    </xf>
    <xf numFmtId="0" fontId="33" fillId="2" borderId="2" xfId="1" applyFont="1" applyFill="1" applyBorder="1" applyAlignment="1">
      <alignment horizontal="left" vertical="center"/>
    </xf>
    <xf numFmtId="3" fontId="20" fillId="2" borderId="2" xfId="3" applyNumberFormat="1" applyFont="1" applyFill="1" applyBorder="1" applyAlignment="1">
      <alignment horizontal="right" vertical="center" wrapText="1"/>
    </xf>
    <xf numFmtId="3" fontId="18" fillId="3" borderId="2" xfId="3" applyNumberFormat="1" applyFont="1" applyFill="1" applyBorder="1" applyAlignment="1">
      <alignment horizontal="right" vertical="center" wrapText="1"/>
    </xf>
    <xf numFmtId="0" fontId="20" fillId="3" borderId="2" xfId="1" applyFont="1" applyFill="1" applyBorder="1" applyAlignment="1">
      <alignment horizontal="left" vertical="center" wrapText="1"/>
    </xf>
    <xf numFmtId="49" fontId="24" fillId="0" borderId="3" xfId="1" applyNumberFormat="1" applyFont="1" applyFill="1" applyBorder="1" applyAlignment="1">
      <alignment horizontal="center" vertical="center"/>
    </xf>
    <xf numFmtId="49" fontId="33" fillId="0" borderId="2" xfId="1" quotePrefix="1" applyNumberFormat="1" applyFont="1" applyFill="1" applyBorder="1" applyAlignment="1">
      <alignment horizontal="center" vertical="center"/>
    </xf>
    <xf numFmtId="49" fontId="24" fillId="3" borderId="2" xfId="1" quotePrefix="1" applyNumberFormat="1" applyFont="1" applyFill="1" applyBorder="1" applyAlignment="1">
      <alignment horizontal="center" vertical="center"/>
    </xf>
    <xf numFmtId="49" fontId="24" fillId="3" borderId="10" xfId="1" quotePrefix="1" applyNumberFormat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left" vertical="center" wrapText="1"/>
    </xf>
    <xf numFmtId="3" fontId="20" fillId="3" borderId="8" xfId="3" applyNumberFormat="1" applyFont="1" applyFill="1" applyBorder="1" applyAlignment="1">
      <alignment horizontal="right" vertical="center" wrapText="1"/>
    </xf>
    <xf numFmtId="41" fontId="10" fillId="3" borderId="2" xfId="0" applyNumberFormat="1" applyFont="1" applyFill="1" applyBorder="1"/>
    <xf numFmtId="2" fontId="33" fillId="0" borderId="2" xfId="1" quotePrefix="1" applyNumberFormat="1" applyFont="1" applyFill="1" applyBorder="1" applyAlignment="1">
      <alignment horizontal="center" vertical="center"/>
    </xf>
    <xf numFmtId="1" fontId="33" fillId="3" borderId="2" xfId="1" quotePrefix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3" fontId="33" fillId="0" borderId="2" xfId="1" applyNumberFormat="1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horizontal="left" vertical="center"/>
    </xf>
    <xf numFmtId="0" fontId="33" fillId="0" borderId="8" xfId="1" applyFont="1" applyFill="1" applyBorder="1" applyAlignment="1">
      <alignment horizontal="left" vertical="center"/>
    </xf>
    <xf numFmtId="0" fontId="33" fillId="0" borderId="5" xfId="1" applyFont="1" applyFill="1" applyBorder="1" applyAlignment="1">
      <alignment horizontal="left" vertical="center"/>
    </xf>
    <xf numFmtId="41" fontId="9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/>
    </xf>
    <xf numFmtId="41" fontId="9" fillId="0" borderId="10" xfId="0" applyNumberFormat="1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>
      <alignment vertical="center"/>
    </xf>
    <xf numFmtId="41" fontId="10" fillId="3" borderId="10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" fontId="18" fillId="0" borderId="2" xfId="6" applyNumberFormat="1" applyFont="1" applyBorder="1" applyAlignment="1"/>
    <xf numFmtId="1" fontId="18" fillId="0" borderId="2" xfId="6" applyNumberFormat="1" applyFont="1" applyFill="1" applyBorder="1" applyAlignment="1"/>
    <xf numFmtId="3" fontId="18" fillId="0" borderId="2" xfId="1" applyNumberFormat="1" applyFont="1" applyFill="1" applyBorder="1" applyAlignment="1">
      <alignment horizontal="right" vertical="center"/>
    </xf>
    <xf numFmtId="0" fontId="33" fillId="2" borderId="2" xfId="1" applyFont="1" applyFill="1" applyBorder="1" applyAlignment="1">
      <alignment horizontal="left" vertical="center" wrapText="1"/>
    </xf>
    <xf numFmtId="3" fontId="18" fillId="2" borderId="2" xfId="3" applyNumberFormat="1" applyFont="1" applyFill="1" applyBorder="1" applyAlignment="1">
      <alignment horizontal="right" vertical="center" wrapText="1"/>
    </xf>
    <xf numFmtId="1" fontId="33" fillId="0" borderId="2" xfId="1" quotePrefix="1" applyNumberFormat="1" applyFont="1" applyFill="1" applyBorder="1" applyAlignment="1">
      <alignment vertical="center"/>
    </xf>
    <xf numFmtId="3" fontId="33" fillId="0" borderId="2" xfId="1" applyNumberFormat="1" applyFont="1" applyFill="1" applyBorder="1" applyAlignment="1">
      <alignment vertical="center"/>
    </xf>
    <xf numFmtId="1" fontId="24" fillId="3" borderId="2" xfId="1" quotePrefix="1" applyNumberFormat="1" applyFont="1" applyFill="1" applyBorder="1" applyAlignment="1">
      <alignment vertical="center"/>
    </xf>
    <xf numFmtId="3" fontId="20" fillId="3" borderId="2" xfId="3" applyNumberFormat="1" applyFont="1" applyFill="1" applyBorder="1" applyAlignment="1">
      <alignment vertical="center" wrapText="1"/>
    </xf>
    <xf numFmtId="41" fontId="9" fillId="0" borderId="2" xfId="0" applyNumberFormat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 wrapText="1"/>
    </xf>
    <xf numFmtId="0" fontId="10" fillId="3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24" fillId="0" borderId="2" xfId="1" applyFont="1" applyFill="1" applyBorder="1" applyAlignment="1">
      <alignment vertical="center"/>
    </xf>
    <xf numFmtId="3" fontId="18" fillId="0" borderId="2" xfId="3" applyNumberFormat="1" applyFont="1" applyFill="1" applyBorder="1" applyAlignment="1">
      <alignment vertical="center" wrapText="1"/>
    </xf>
    <xf numFmtId="1" fontId="33" fillId="3" borderId="2" xfId="1" quotePrefix="1" applyNumberFormat="1" applyFont="1" applyFill="1" applyBorder="1" applyAlignment="1">
      <alignment vertical="center"/>
    </xf>
    <xf numFmtId="49" fontId="24" fillId="0" borderId="3" xfId="1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20" fillId="3" borderId="2" xfId="0" applyFont="1" applyFill="1" applyBorder="1" applyAlignment="1">
      <alignment vertical="center" wrapText="1"/>
    </xf>
    <xf numFmtId="0" fontId="33" fillId="0" borderId="10" xfId="1" applyFont="1" applyFill="1" applyBorder="1" applyAlignment="1">
      <alignment vertical="center"/>
    </xf>
    <xf numFmtId="0" fontId="33" fillId="0" borderId="8" xfId="1" applyFont="1" applyFill="1" applyBorder="1" applyAlignment="1">
      <alignment vertical="center"/>
    </xf>
    <xf numFmtId="0" fontId="33" fillId="0" borderId="5" xfId="1" applyFont="1" applyFill="1" applyBorder="1" applyAlignment="1">
      <alignment vertical="center"/>
    </xf>
    <xf numFmtId="3" fontId="20" fillId="3" borderId="10" xfId="3" applyNumberFormat="1" applyFont="1" applyFill="1" applyBorder="1" applyAlignment="1">
      <alignment vertical="center" wrapText="1"/>
    </xf>
    <xf numFmtId="1" fontId="24" fillId="3" borderId="10" xfId="1" quotePrefix="1" applyNumberFormat="1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/>
    <xf numFmtId="1" fontId="18" fillId="0" borderId="2" xfId="1" quotePrefix="1" applyNumberFormat="1" applyFont="1" applyFill="1" applyBorder="1" applyAlignment="1">
      <alignment horizontal="center" vertical="center"/>
    </xf>
    <xf numFmtId="41" fontId="20" fillId="3" borderId="2" xfId="0" applyNumberFormat="1" applyFont="1" applyFill="1" applyBorder="1"/>
    <xf numFmtId="41" fontId="18" fillId="2" borderId="2" xfId="0" applyNumberFormat="1" applyFont="1" applyFill="1" applyBorder="1"/>
    <xf numFmtId="11" fontId="18" fillId="2" borderId="2" xfId="1" applyNumberFormat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3" fontId="20" fillId="3" borderId="2" xfId="3" applyNumberFormat="1" applyFont="1" applyFill="1" applyBorder="1" applyAlignment="1">
      <alignment horizontal="center" vertical="center" wrapText="1"/>
    </xf>
    <xf numFmtId="3" fontId="20" fillId="3" borderId="2" xfId="3" applyNumberFormat="1" applyFont="1" applyFill="1" applyBorder="1" applyAlignment="1">
      <alignment horizontal="center" wrapText="1"/>
    </xf>
    <xf numFmtId="3" fontId="18" fillId="0" borderId="2" xfId="1" applyNumberFormat="1" applyFont="1" applyFill="1" applyBorder="1" applyAlignment="1">
      <alignment horizontal="center"/>
    </xf>
    <xf numFmtId="1" fontId="20" fillId="3" borderId="2" xfId="1" quotePrefix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/>
    </xf>
    <xf numFmtId="3" fontId="18" fillId="0" borderId="2" xfId="3" applyNumberFormat="1" applyFont="1" applyFill="1" applyBorder="1" applyAlignment="1">
      <alignment horizontal="center" wrapText="1"/>
    </xf>
    <xf numFmtId="0" fontId="20" fillId="3" borderId="2" xfId="1" applyFont="1" applyFill="1" applyBorder="1" applyAlignment="1">
      <alignment horizontal="left" vertical="center"/>
    </xf>
    <xf numFmtId="3" fontId="20" fillId="3" borderId="5" xfId="3" applyNumberFormat="1" applyFont="1" applyFill="1" applyBorder="1" applyAlignment="1">
      <alignment horizontal="right" vertical="center" wrapText="1"/>
    </xf>
    <xf numFmtId="11" fontId="20" fillId="3" borderId="2" xfId="1" applyNumberFormat="1" applyFont="1" applyFill="1" applyBorder="1" applyAlignment="1">
      <alignment horizontal="left" vertical="center" wrapText="1"/>
    </xf>
    <xf numFmtId="1" fontId="18" fillId="0" borderId="2" xfId="1" quotePrefix="1" applyNumberFormat="1" applyFont="1" applyFill="1" applyBorder="1" applyAlignment="1">
      <alignment vertical="center"/>
    </xf>
    <xf numFmtId="3" fontId="18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3" borderId="2" xfId="0" applyFont="1" applyFill="1" applyBorder="1"/>
    <xf numFmtId="3" fontId="20" fillId="3" borderId="2" xfId="0" applyNumberFormat="1" applyFont="1" applyFill="1" applyBorder="1"/>
    <xf numFmtId="49" fontId="20" fillId="0" borderId="3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9" fillId="0" borderId="0" xfId="0" applyFont="1"/>
    <xf numFmtId="10" fontId="9" fillId="0" borderId="0" xfId="0" applyNumberFormat="1" applyFont="1"/>
    <xf numFmtId="10" fontId="13" fillId="0" borderId="0" xfId="0" applyNumberFormat="1" applyFont="1"/>
    <xf numFmtId="10" fontId="9" fillId="0" borderId="0" xfId="0" applyNumberFormat="1" applyFont="1" applyFill="1"/>
    <xf numFmtId="0" fontId="9" fillId="0" borderId="0" xfId="0" applyFont="1" applyFill="1"/>
    <xf numFmtId="0" fontId="13" fillId="0" borderId="0" xfId="0" applyFont="1"/>
    <xf numFmtId="0" fontId="13" fillId="0" borderId="0" xfId="0" applyFont="1" applyFill="1"/>
    <xf numFmtId="0" fontId="20" fillId="3" borderId="2" xfId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8" fillId="0" borderId="2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/>
    </xf>
    <xf numFmtId="0" fontId="33" fillId="0" borderId="2" xfId="1" applyFont="1" applyFill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24" fillId="3" borderId="2" xfId="1" applyFont="1" applyFill="1" applyBorder="1" applyAlignment="1">
      <alignment vertical="center" wrapText="1"/>
    </xf>
    <xf numFmtId="0" fontId="20" fillId="3" borderId="2" xfId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4" borderId="86" xfId="0" applyFont="1" applyFill="1" applyBorder="1" applyAlignment="1">
      <alignment horizontal="center" vertical="top" wrapText="1"/>
    </xf>
    <xf numFmtId="41" fontId="18" fillId="0" borderId="86" xfId="0" applyNumberFormat="1" applyFont="1" applyBorder="1"/>
    <xf numFmtId="41" fontId="20" fillId="5" borderId="86" xfId="0" applyNumberFormat="1" applyFont="1" applyFill="1" applyBorder="1"/>
    <xf numFmtId="41" fontId="20" fillId="0" borderId="86" xfId="0" applyNumberFormat="1" applyFont="1" applyBorder="1"/>
    <xf numFmtId="41" fontId="20" fillId="4" borderId="86" xfId="0" applyNumberFormat="1" applyFont="1" applyFill="1" applyBorder="1"/>
    <xf numFmtId="41" fontId="36" fillId="0" borderId="86" xfId="0" applyNumberFormat="1" applyFont="1" applyBorder="1"/>
    <xf numFmtId="41" fontId="7" fillId="3" borderId="86" xfId="0" applyNumberFormat="1" applyFont="1" applyFill="1" applyBorder="1" applyAlignment="1">
      <alignment horizontal="center" vertical="center"/>
    </xf>
    <xf numFmtId="41" fontId="7" fillId="3" borderId="86" xfId="0" applyNumberFormat="1" applyFont="1" applyFill="1" applyBorder="1"/>
    <xf numFmtId="41" fontId="4" fillId="3" borderId="86" xfId="0" applyNumberFormat="1" applyFont="1" applyFill="1" applyBorder="1"/>
    <xf numFmtId="41" fontId="37" fillId="2" borderId="86" xfId="0" applyNumberFormat="1" applyFont="1" applyFill="1" applyBorder="1"/>
    <xf numFmtId="41" fontId="36" fillId="0" borderId="0" xfId="0" applyNumberFormat="1" applyFont="1"/>
    <xf numFmtId="41" fontId="38" fillId="0" borderId="0" xfId="0" applyNumberFormat="1" applyFont="1" applyFill="1"/>
    <xf numFmtId="41" fontId="36" fillId="0" borderId="86" xfId="0" applyNumberFormat="1" applyFont="1" applyFill="1" applyBorder="1"/>
    <xf numFmtId="41" fontId="7" fillId="3" borderId="86" xfId="0" applyNumberFormat="1" applyFont="1" applyFill="1" applyBorder="1" applyAlignment="1"/>
    <xf numFmtId="0" fontId="39" fillId="0" borderId="0" xfId="0" applyFont="1" applyAlignment="1">
      <alignment horizontal="right"/>
    </xf>
    <xf numFmtId="0" fontId="36" fillId="0" borderId="2" xfId="0" applyFont="1" applyBorder="1"/>
    <xf numFmtId="166" fontId="37" fillId="0" borderId="0" xfId="0" applyNumberFormat="1" applyFont="1" applyAlignment="1" applyProtection="1">
      <alignment horizontal="right"/>
      <protection locked="0"/>
    </xf>
    <xf numFmtId="166" fontId="37" fillId="0" borderId="0" xfId="0" applyNumberFormat="1" applyFont="1" applyProtection="1">
      <protection locked="0"/>
    </xf>
    <xf numFmtId="166" fontId="37" fillId="0" borderId="0" xfId="0" applyNumberFormat="1" applyFont="1" applyAlignment="1" applyProtection="1">
      <alignment horizontal="right" wrapText="1"/>
      <protection locked="0"/>
    </xf>
    <xf numFmtId="167" fontId="37" fillId="0" borderId="0" xfId="6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center" wrapText="1"/>
    </xf>
    <xf numFmtId="167" fontId="4" fillId="0" borderId="19" xfId="6" applyNumberFormat="1" applyFont="1" applyBorder="1" applyAlignment="1">
      <alignment horizontal="right" vertical="center" wrapText="1"/>
    </xf>
    <xf numFmtId="167" fontId="4" fillId="0" borderId="2" xfId="6" applyNumberFormat="1" applyFont="1" applyBorder="1" applyAlignment="1">
      <alignment horizontal="right" vertical="center" wrapText="1"/>
    </xf>
    <xf numFmtId="167" fontId="4" fillId="0" borderId="20" xfId="6" applyNumberFormat="1" applyFont="1" applyBorder="1" applyAlignment="1">
      <alignment horizontal="right"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19" xfId="0" applyFont="1" applyBorder="1" applyAlignment="1">
      <alignment horizontal="right" wrapText="1"/>
    </xf>
    <xf numFmtId="167" fontId="37" fillId="0" borderId="2" xfId="6" applyNumberFormat="1" applyFont="1" applyBorder="1" applyAlignment="1">
      <alignment horizontal="right" vertical="center" wrapText="1"/>
    </xf>
    <xf numFmtId="167" fontId="37" fillId="0" borderId="20" xfId="6" applyNumberFormat="1" applyFont="1" applyBorder="1" applyAlignment="1">
      <alignment horizontal="right" vertical="center" wrapText="1"/>
    </xf>
    <xf numFmtId="167" fontId="37" fillId="0" borderId="19" xfId="6" applyNumberFormat="1" applyFont="1" applyBorder="1" applyAlignment="1">
      <alignment horizontal="right" vertical="center" wrapText="1"/>
    </xf>
    <xf numFmtId="0" fontId="37" fillId="0" borderId="0" xfId="0" applyFont="1" applyAlignment="1">
      <alignment wrapText="1"/>
    </xf>
    <xf numFmtId="41" fontId="37" fillId="0" borderId="19" xfId="0" applyNumberFormat="1" applyFont="1" applyBorder="1" applyAlignment="1">
      <alignment wrapText="1"/>
    </xf>
    <xf numFmtId="41" fontId="37" fillId="0" borderId="2" xfId="6" applyNumberFormat="1" applyFont="1" applyBorder="1" applyAlignment="1">
      <alignment horizontal="right" vertical="center" wrapText="1"/>
    </xf>
    <xf numFmtId="41" fontId="37" fillId="0" borderId="20" xfId="6" applyNumberFormat="1" applyFont="1" applyBorder="1" applyAlignment="1">
      <alignment horizontal="right" vertical="center" wrapText="1"/>
    </xf>
    <xf numFmtId="41" fontId="37" fillId="0" borderId="19" xfId="6" applyNumberFormat="1" applyFont="1" applyBorder="1" applyAlignment="1">
      <alignment horizontal="right" vertical="center" wrapText="1"/>
    </xf>
    <xf numFmtId="41" fontId="37" fillId="0" borderId="2" xfId="0" applyNumberFormat="1" applyFont="1" applyBorder="1" applyAlignment="1">
      <alignment horizontal="right" wrapText="1"/>
    </xf>
    <xf numFmtId="0" fontId="36" fillId="0" borderId="19" xfId="0" applyFont="1" applyBorder="1"/>
    <xf numFmtId="41" fontId="37" fillId="0" borderId="19" xfId="0" applyNumberFormat="1" applyFont="1" applyBorder="1" applyAlignment="1">
      <alignment horizontal="right" wrapText="1"/>
    </xf>
    <xf numFmtId="0" fontId="37" fillId="0" borderId="2" xfId="0" applyFont="1" applyBorder="1" applyAlignment="1">
      <alignment vertical="center" wrapText="1"/>
    </xf>
    <xf numFmtId="41" fontId="37" fillId="0" borderId="5" xfId="6" applyNumberFormat="1" applyFont="1" applyBorder="1" applyAlignment="1">
      <alignment horizontal="right" vertical="center" wrapText="1"/>
    </xf>
    <xf numFmtId="0" fontId="37" fillId="0" borderId="19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41" fontId="37" fillId="0" borderId="5" xfId="6" applyNumberFormat="1" applyFont="1" applyBorder="1" applyAlignment="1">
      <alignment horizontal="right" vertical="center"/>
    </xf>
    <xf numFmtId="41" fontId="37" fillId="0" borderId="2" xfId="6" applyNumberFormat="1" applyFont="1" applyBorder="1" applyAlignment="1">
      <alignment horizontal="right" vertical="center"/>
    </xf>
    <xf numFmtId="41" fontId="37" fillId="0" borderId="20" xfId="6" applyNumberFormat="1" applyFont="1" applyBorder="1" applyAlignment="1">
      <alignment horizontal="right" vertical="center"/>
    </xf>
    <xf numFmtId="0" fontId="4" fillId="5" borderId="60" xfId="0" applyFont="1" applyFill="1" applyBorder="1" applyAlignment="1">
      <alignment vertical="center" wrapText="1"/>
    </xf>
    <xf numFmtId="0" fontId="4" fillId="5" borderId="63" xfId="0" applyFont="1" applyFill="1" applyBorder="1" applyAlignment="1">
      <alignment vertical="center" wrapText="1"/>
    </xf>
    <xf numFmtId="41" fontId="4" fillId="5" borderId="62" xfId="6" applyNumberFormat="1" applyFont="1" applyFill="1" applyBorder="1" applyAlignment="1">
      <alignment horizontal="right" vertical="center" wrapText="1"/>
    </xf>
    <xf numFmtId="41" fontId="4" fillId="5" borderId="64" xfId="6" applyNumberFormat="1" applyFont="1" applyFill="1" applyBorder="1" applyAlignment="1">
      <alignment horizontal="right" vertical="center" wrapText="1"/>
    </xf>
    <xf numFmtId="41" fontId="4" fillId="5" borderId="65" xfId="6" applyNumberFormat="1" applyFont="1" applyFill="1" applyBorder="1" applyAlignment="1">
      <alignment horizontal="right" vertical="center" wrapText="1"/>
    </xf>
    <xf numFmtId="167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18" fillId="0" borderId="2" xfId="1" applyFont="1" applyFill="1" applyBorder="1" applyAlignment="1">
      <alignment horizontal="center"/>
    </xf>
    <xf numFmtId="41" fontId="18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Fill="1" applyBorder="1"/>
    <xf numFmtId="41" fontId="18" fillId="0" borderId="2" xfId="0" applyNumberFormat="1" applyFont="1" applyFill="1" applyBorder="1"/>
    <xf numFmtId="0" fontId="18" fillId="0" borderId="0" xfId="0" applyFont="1" applyFill="1"/>
    <xf numFmtId="3" fontId="20" fillId="3" borderId="2" xfId="1" applyNumberFormat="1" applyFont="1" applyFill="1" applyBorder="1" applyAlignment="1">
      <alignment horizontal="right" vertical="center"/>
    </xf>
    <xf numFmtId="41" fontId="20" fillId="3" borderId="2" xfId="0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left" vertical="center"/>
    </xf>
    <xf numFmtId="0" fontId="20" fillId="2" borderId="2" xfId="0" applyFont="1" applyFill="1" applyBorder="1"/>
    <xf numFmtId="41" fontId="20" fillId="2" borderId="2" xfId="0" applyNumberFormat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right"/>
    </xf>
    <xf numFmtId="0" fontId="18" fillId="3" borderId="2" xfId="1" applyFont="1" applyFill="1" applyBorder="1" applyAlignment="1">
      <alignment horizontal="left" vertical="center" wrapText="1"/>
    </xf>
    <xf numFmtId="0" fontId="18" fillId="3" borderId="2" xfId="0" applyFont="1" applyFill="1" applyBorder="1"/>
    <xf numFmtId="41" fontId="18" fillId="0" borderId="0" xfId="0" applyNumberFormat="1" applyFont="1" applyFill="1"/>
    <xf numFmtId="41" fontId="20" fillId="3" borderId="2" xfId="0" applyNumberFormat="1" applyFont="1" applyFill="1" applyBorder="1" applyAlignment="1">
      <alignment horizontal="center" vertical="center" wrapText="1"/>
    </xf>
    <xf numFmtId="49" fontId="18" fillId="0" borderId="2" xfId="1" quotePrefix="1" applyNumberFormat="1" applyFont="1" applyFill="1" applyBorder="1" applyAlignment="1">
      <alignment horizontal="center" vertical="center"/>
    </xf>
    <xf numFmtId="49" fontId="20" fillId="3" borderId="2" xfId="1" quotePrefix="1" applyNumberFormat="1" applyFont="1" applyFill="1" applyBorder="1" applyAlignment="1">
      <alignment horizontal="center" vertical="center"/>
    </xf>
    <xf numFmtId="49" fontId="18" fillId="0" borderId="0" xfId="0" applyNumberFormat="1" applyFont="1"/>
    <xf numFmtId="0" fontId="20" fillId="3" borderId="8" xfId="1" applyFont="1" applyFill="1" applyBorder="1" applyAlignment="1">
      <alignment horizontal="left" vertical="center"/>
    </xf>
    <xf numFmtId="49" fontId="20" fillId="3" borderId="10" xfId="1" quotePrefix="1" applyNumberFormat="1" applyFont="1" applyFill="1" applyBorder="1" applyAlignment="1">
      <alignment horizontal="center" vertical="center"/>
    </xf>
    <xf numFmtId="0" fontId="20" fillId="3" borderId="8" xfId="0" applyFont="1" applyFill="1" applyBorder="1"/>
    <xf numFmtId="0" fontId="20" fillId="3" borderId="5" xfId="0" applyFont="1" applyFill="1" applyBorder="1"/>
    <xf numFmtId="2" fontId="18" fillId="0" borderId="2" xfId="1" quotePrefix="1" applyNumberFormat="1" applyFont="1" applyFill="1" applyBorder="1" applyAlignment="1">
      <alignment horizontal="center" vertical="center"/>
    </xf>
    <xf numFmtId="1" fontId="18" fillId="3" borderId="2" xfId="1" quotePrefix="1" applyNumberFormat="1" applyFont="1" applyFill="1" applyBorder="1" applyAlignment="1">
      <alignment horizontal="center" vertical="center"/>
    </xf>
    <xf numFmtId="41" fontId="18" fillId="3" borderId="2" xfId="0" applyNumberFormat="1" applyFont="1" applyFill="1" applyBorder="1"/>
    <xf numFmtId="0" fontId="18" fillId="0" borderId="10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10" xfId="0" applyFont="1" applyFill="1" applyBorder="1"/>
    <xf numFmtId="0" fontId="20" fillId="0" borderId="5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41" fontId="20" fillId="3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1" fontId="20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2" fontId="18" fillId="0" borderId="0" xfId="0" applyNumberFormat="1" applyFont="1"/>
    <xf numFmtId="2" fontId="20" fillId="3" borderId="10" xfId="1" quotePrefix="1" applyNumberFormat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vertical="center"/>
    </xf>
    <xf numFmtId="41" fontId="20" fillId="3" borderId="2" xfId="0" applyNumberFormat="1" applyFont="1" applyFill="1" applyBorder="1" applyAlignment="1"/>
    <xf numFmtId="3" fontId="18" fillId="0" borderId="0" xfId="0" applyNumberFormat="1" applyFont="1" applyAlignment="1">
      <alignment horizontal="right"/>
    </xf>
    <xf numFmtId="41" fontId="18" fillId="0" borderId="2" xfId="0" applyNumberFormat="1" applyFont="1" applyBorder="1" applyAlignment="1">
      <alignment horizontal="center" vertical="center"/>
    </xf>
    <xf numFmtId="41" fontId="18" fillId="0" borderId="2" xfId="0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 wrapText="1"/>
    </xf>
    <xf numFmtId="0" fontId="18" fillId="2" borderId="2" xfId="0" applyFont="1" applyFill="1" applyBorder="1"/>
    <xf numFmtId="41" fontId="18" fillId="0" borderId="0" xfId="0" applyNumberFormat="1" applyFont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0" fontId="20" fillId="3" borderId="95" xfId="0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3" fontId="20" fillId="3" borderId="95" xfId="0" applyNumberFormat="1" applyFont="1" applyFill="1" applyBorder="1" applyAlignment="1">
      <alignment horizontal="center" vertical="center" wrapText="1"/>
    </xf>
    <xf numFmtId="3" fontId="20" fillId="3" borderId="99" xfId="0" applyNumberFormat="1" applyFont="1" applyFill="1" applyBorder="1" applyAlignment="1">
      <alignment horizontal="center" vertical="center" wrapText="1"/>
    </xf>
    <xf numFmtId="3" fontId="20" fillId="3" borderId="100" xfId="0" applyNumberFormat="1" applyFont="1" applyFill="1" applyBorder="1" applyAlignment="1">
      <alignment horizontal="center" vertical="center" wrapText="1"/>
    </xf>
    <xf numFmtId="3" fontId="18" fillId="0" borderId="95" xfId="3" applyNumberFormat="1" applyFont="1" applyFill="1" applyBorder="1" applyAlignment="1">
      <alignment horizontal="right" vertical="center" wrapText="1"/>
    </xf>
    <xf numFmtId="3" fontId="20" fillId="6" borderId="95" xfId="3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95" xfId="0" applyNumberFormat="1" applyFont="1" applyFill="1" applyBorder="1" applyAlignment="1">
      <alignment horizontal="center" vertical="center"/>
    </xf>
    <xf numFmtId="3" fontId="20" fillId="3" borderId="95" xfId="3" applyNumberFormat="1" applyFont="1" applyFill="1" applyBorder="1" applyAlignment="1">
      <alignment horizontal="right" vertical="center" wrapText="1"/>
    </xf>
    <xf numFmtId="3" fontId="20" fillId="0" borderId="95" xfId="3" applyNumberFormat="1" applyFont="1" applyFill="1" applyBorder="1" applyAlignment="1">
      <alignment horizontal="right" vertical="center" wrapText="1"/>
    </xf>
    <xf numFmtId="0" fontId="20" fillId="3" borderId="92" xfId="1" applyFont="1" applyFill="1" applyBorder="1" applyAlignment="1">
      <alignment horizontal="left" vertical="center" wrapText="1"/>
    </xf>
    <xf numFmtId="3" fontId="20" fillId="6" borderId="92" xfId="3" applyNumberFormat="1" applyFont="1" applyFill="1" applyBorder="1" applyAlignment="1">
      <alignment horizontal="right" vertical="center" wrapText="1"/>
    </xf>
    <xf numFmtId="0" fontId="23" fillId="0" borderId="0" xfId="0" applyFont="1"/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95" xfId="1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95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95" xfId="0" applyNumberFormat="1" applyFont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9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3" fontId="20" fillId="6" borderId="95" xfId="1" applyNumberFormat="1" applyFont="1" applyFill="1" applyBorder="1" applyAlignment="1">
      <alignment horizontal="right" vertical="center"/>
    </xf>
    <xf numFmtId="3" fontId="20" fillId="3" borderId="95" xfId="1" applyNumberFormat="1" applyFont="1" applyFill="1" applyBorder="1" applyAlignment="1">
      <alignment horizontal="right" vertical="center"/>
    </xf>
    <xf numFmtId="41" fontId="20" fillId="6" borderId="2" xfId="0" applyNumberFormat="1" applyFont="1" applyFill="1" applyBorder="1" applyAlignment="1">
      <alignment horizontal="center" vertical="center"/>
    </xf>
    <xf numFmtId="3" fontId="20" fillId="6" borderId="2" xfId="0" applyNumberFormat="1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7" borderId="95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164" fontId="18" fillId="0" borderId="95" xfId="0" applyNumberFormat="1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right" vertical="center"/>
    </xf>
    <xf numFmtId="0" fontId="18" fillId="0" borderId="95" xfId="0" applyFont="1" applyFill="1" applyBorder="1"/>
    <xf numFmtId="164" fontId="18" fillId="0" borderId="95" xfId="0" applyNumberFormat="1" applyFont="1" applyFill="1" applyBorder="1" applyAlignment="1">
      <alignment horizontal="right" vertical="center"/>
    </xf>
    <xf numFmtId="0" fontId="20" fillId="3" borderId="95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  <xf numFmtId="3" fontId="18" fillId="3" borderId="95" xfId="0" applyNumberFormat="1" applyFont="1" applyFill="1" applyBorder="1" applyAlignment="1">
      <alignment horizontal="center" vertical="center"/>
    </xf>
    <xf numFmtId="0" fontId="20" fillId="0" borderId="95" xfId="0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right"/>
    </xf>
    <xf numFmtId="0" fontId="20" fillId="0" borderId="95" xfId="0" applyFont="1" applyFill="1" applyBorder="1" applyAlignment="1">
      <alignment horizontal="right"/>
    </xf>
    <xf numFmtId="41" fontId="20" fillId="0" borderId="2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Alignment="1">
      <alignment horizontal="right"/>
    </xf>
    <xf numFmtId="3" fontId="20" fillId="3" borderId="0" xfId="0" applyNumberFormat="1" applyFont="1" applyFill="1" applyAlignment="1">
      <alignment horizontal="right"/>
    </xf>
    <xf numFmtId="164" fontId="18" fillId="0" borderId="0" xfId="0" applyNumberFormat="1" applyFont="1"/>
    <xf numFmtId="164" fontId="18" fillId="0" borderId="0" xfId="0" applyNumberFormat="1" applyFont="1" applyFill="1"/>
    <xf numFmtId="3" fontId="18" fillId="0" borderId="0" xfId="0" applyNumberFormat="1" applyFont="1" applyFill="1" applyAlignment="1">
      <alignment horizontal="center" vertical="center"/>
    </xf>
    <xf numFmtId="164" fontId="18" fillId="0" borderId="2" xfId="0" applyNumberFormat="1" applyFont="1" applyFill="1" applyBorder="1"/>
    <xf numFmtId="0" fontId="18" fillId="0" borderId="95" xfId="0" applyFont="1" applyFill="1" applyBorder="1" applyAlignment="1">
      <alignment horizontal="center" vertical="center"/>
    </xf>
    <xf numFmtId="0" fontId="20" fillId="3" borderId="95" xfId="0" applyFont="1" applyFill="1" applyBorder="1" applyAlignment="1">
      <alignment horizontal="center" vertical="center"/>
    </xf>
    <xf numFmtId="3" fontId="20" fillId="3" borderId="95" xfId="0" applyNumberFormat="1" applyFont="1" applyFill="1" applyBorder="1" applyAlignment="1">
      <alignment horizontal="center" vertical="center"/>
    </xf>
    <xf numFmtId="49" fontId="20" fillId="3" borderId="95" xfId="1" quotePrefix="1" applyNumberFormat="1" applyFont="1" applyFill="1" applyBorder="1" applyAlignment="1">
      <alignment horizontal="center" vertical="center"/>
    </xf>
    <xf numFmtId="0" fontId="20" fillId="3" borderId="92" xfId="0" applyFont="1" applyFill="1" applyBorder="1"/>
    <xf numFmtId="0" fontId="20" fillId="3" borderId="96" xfId="0" applyFont="1" applyFill="1" applyBorder="1"/>
    <xf numFmtId="41" fontId="20" fillId="6" borderId="95" xfId="0" applyNumberFormat="1" applyFont="1" applyFill="1" applyBorder="1" applyAlignment="1">
      <alignment horizontal="center" vertical="center"/>
    </xf>
    <xf numFmtId="3" fontId="20" fillId="6" borderId="95" xfId="0" applyNumberFormat="1" applyFont="1" applyFill="1" applyBorder="1" applyAlignment="1">
      <alignment horizontal="center" vertical="center"/>
    </xf>
    <xf numFmtId="0" fontId="6" fillId="4" borderId="109" xfId="0" applyFont="1" applyFill="1" applyBorder="1"/>
    <xf numFmtId="41" fontId="20" fillId="4" borderId="109" xfId="0" applyNumberFormat="1" applyFont="1" applyFill="1" applyBorder="1" applyAlignment="1">
      <alignment horizontal="center"/>
    </xf>
    <xf numFmtId="41" fontId="20" fillId="4" borderId="111" xfId="0" applyNumberFormat="1" applyFont="1" applyFill="1" applyBorder="1" applyAlignment="1">
      <alignment horizontal="center"/>
    </xf>
    <xf numFmtId="41" fontId="6" fillId="4" borderId="86" xfId="0" applyNumberFormat="1" applyFont="1" applyFill="1" applyBorder="1" applyAlignment="1">
      <alignment horizontal="center"/>
    </xf>
    <xf numFmtId="41" fontId="3" fillId="0" borderId="109" xfId="0" applyNumberFormat="1" applyFont="1" applyBorder="1"/>
    <xf numFmtId="41" fontId="3" fillId="0" borderId="109" xfId="0" applyNumberFormat="1" applyFont="1" applyFill="1" applyBorder="1"/>
    <xf numFmtId="41" fontId="3" fillId="0" borderId="111" xfId="0" applyNumberFormat="1" applyFont="1" applyFill="1" applyBorder="1"/>
    <xf numFmtId="41" fontId="26" fillId="0" borderId="109" xfId="0" applyNumberFormat="1" applyFont="1" applyBorder="1"/>
    <xf numFmtId="41" fontId="3" fillId="4" borderId="109" xfId="0" applyNumberFormat="1" applyFont="1" applyFill="1" applyBorder="1"/>
    <xf numFmtId="41" fontId="20" fillId="4" borderId="109" xfId="0" applyNumberFormat="1" applyFont="1" applyFill="1" applyBorder="1"/>
    <xf numFmtId="41" fontId="20" fillId="4" borderId="111" xfId="0" applyNumberFormat="1" applyFont="1" applyFill="1" applyBorder="1"/>
    <xf numFmtId="0" fontId="3" fillId="0" borderId="109" xfId="0" applyFont="1" applyBorder="1"/>
    <xf numFmtId="0" fontId="3" fillId="0" borderId="109" xfId="0" applyFont="1" applyFill="1" applyBorder="1"/>
    <xf numFmtId="41" fontId="20" fillId="0" borderId="109" xfId="0" applyNumberFormat="1" applyFont="1" applyFill="1" applyBorder="1"/>
    <xf numFmtId="41" fontId="20" fillId="0" borderId="111" xfId="0" applyNumberFormat="1" applyFont="1" applyFill="1" applyBorder="1"/>
    <xf numFmtId="0" fontId="6" fillId="8" borderId="109" xfId="0" applyFont="1" applyFill="1" applyBorder="1"/>
    <xf numFmtId="41" fontId="6" fillId="8" borderId="109" xfId="0" applyNumberFormat="1" applyFont="1" applyFill="1" applyBorder="1"/>
    <xf numFmtId="41" fontId="6" fillId="8" borderId="111" xfId="0" applyNumberFormat="1" applyFont="1" applyFill="1" applyBorder="1"/>
    <xf numFmtId="41" fontId="6" fillId="8" borderId="86" xfId="0" applyNumberFormat="1" applyFont="1" applyFill="1" applyBorder="1"/>
    <xf numFmtId="0" fontId="3" fillId="0" borderId="6" xfId="0" applyFont="1" applyBorder="1"/>
    <xf numFmtId="41" fontId="3" fillId="0" borderId="6" xfId="0" applyNumberFormat="1" applyFont="1" applyBorder="1"/>
    <xf numFmtId="41" fontId="3" fillId="0" borderId="6" xfId="0" applyNumberFormat="1" applyFont="1" applyFill="1" applyBorder="1"/>
    <xf numFmtId="0" fontId="3" fillId="0" borderId="0" xfId="0" applyFont="1" applyBorder="1"/>
    <xf numFmtId="0" fontId="3" fillId="0" borderId="86" xfId="0" applyFont="1" applyBorder="1"/>
    <xf numFmtId="41" fontId="3" fillId="0" borderId="86" xfId="0" applyNumberFormat="1" applyFont="1" applyBorder="1"/>
    <xf numFmtId="41" fontId="3" fillId="0" borderId="86" xfId="0" applyNumberFormat="1" applyFont="1" applyFill="1" applyBorder="1"/>
    <xf numFmtId="41" fontId="3" fillId="4" borderId="86" xfId="0" applyNumberFormat="1" applyFont="1" applyFill="1" applyBorder="1"/>
    <xf numFmtId="0" fontId="3" fillId="4" borderId="86" xfId="0" applyFont="1" applyFill="1" applyBorder="1"/>
    <xf numFmtId="41" fontId="20" fillId="4" borderId="108" xfId="0" applyNumberFormat="1" applyFont="1" applyFill="1" applyBorder="1"/>
    <xf numFmtId="41" fontId="3" fillId="0" borderId="0" xfId="0" applyNumberFormat="1" applyFont="1" applyFill="1" applyBorder="1"/>
    <xf numFmtId="41" fontId="20" fillId="0" borderId="0" xfId="0" applyNumberFormat="1" applyFont="1" applyFill="1" applyBorder="1"/>
    <xf numFmtId="41" fontId="18" fillId="0" borderId="86" xfId="0" applyNumberFormat="1" applyFont="1" applyFill="1" applyBorder="1"/>
    <xf numFmtId="0" fontId="6" fillId="0" borderId="0" xfId="0" applyFont="1" applyBorder="1"/>
    <xf numFmtId="0" fontId="18" fillId="0" borderId="86" xfId="0" applyFont="1" applyBorder="1"/>
    <xf numFmtId="41" fontId="18" fillId="0" borderId="108" xfId="0" applyNumberFormat="1" applyFont="1" applyFill="1" applyBorder="1"/>
    <xf numFmtId="41" fontId="6" fillId="0" borderId="86" xfId="0" applyNumberFormat="1" applyFont="1" applyFill="1" applyBorder="1"/>
    <xf numFmtId="41" fontId="6" fillId="4" borderId="86" xfId="0" applyNumberFormat="1" applyFont="1" applyFill="1" applyBorder="1"/>
    <xf numFmtId="0" fontId="6" fillId="0" borderId="86" xfId="0" applyFont="1" applyFill="1" applyBorder="1"/>
    <xf numFmtId="41" fontId="6" fillId="0" borderId="108" xfId="0" applyNumberFormat="1" applyFont="1" applyFill="1" applyBorder="1"/>
    <xf numFmtId="41" fontId="20" fillId="8" borderId="86" xfId="0" applyNumberFormat="1" applyFont="1" applyFill="1" applyBorder="1"/>
    <xf numFmtId="0" fontId="20" fillId="8" borderId="86" xfId="0" applyFont="1" applyFill="1" applyBorder="1"/>
    <xf numFmtId="41" fontId="6" fillId="0" borderId="0" xfId="0" applyNumberFormat="1" applyFont="1" applyFill="1" applyBorder="1"/>
    <xf numFmtId="41" fontId="3" fillId="0" borderId="0" xfId="0" applyNumberFormat="1" applyFont="1" applyFill="1"/>
    <xf numFmtId="0" fontId="20" fillId="0" borderId="0" xfId="0" applyFont="1" applyBorder="1" applyAlignment="1">
      <alignment horizontal="center"/>
    </xf>
    <xf numFmtId="49" fontId="20" fillId="3" borderId="2" xfId="1" applyNumberFormat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/>
    </xf>
    <xf numFmtId="0" fontId="18" fillId="0" borderId="2" xfId="1" applyFont="1" applyFill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0" fillId="3" borderId="10" xfId="1" applyFont="1" applyFill="1" applyBorder="1" applyAlignment="1">
      <alignment horizontal="left" vertical="center"/>
    </xf>
    <xf numFmtId="0" fontId="20" fillId="3" borderId="8" xfId="1" applyFont="1" applyFill="1" applyBorder="1" applyAlignment="1">
      <alignment horizontal="left" vertical="center"/>
    </xf>
    <xf numFmtId="0" fontId="20" fillId="3" borderId="5" xfId="1" applyFont="1" applyFill="1" applyBorder="1" applyAlignment="1">
      <alignment horizontal="left" vertical="center"/>
    </xf>
    <xf numFmtId="41" fontId="20" fillId="3" borderId="4" xfId="0" applyNumberFormat="1" applyFont="1" applyFill="1" applyBorder="1" applyAlignment="1">
      <alignment horizontal="center" vertical="center" wrapText="1"/>
    </xf>
    <xf numFmtId="41" fontId="20" fillId="3" borderId="6" xfId="0" applyNumberFormat="1" applyFont="1" applyFill="1" applyBorder="1" applyAlignment="1">
      <alignment horizontal="center" vertical="center" wrapText="1"/>
    </xf>
    <xf numFmtId="41" fontId="20" fillId="3" borderId="2" xfId="0" applyNumberFormat="1" applyFont="1" applyFill="1" applyBorder="1" applyAlignment="1">
      <alignment horizontal="center" vertical="center" wrapText="1"/>
    </xf>
    <xf numFmtId="0" fontId="24" fillId="3" borderId="8" xfId="1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49" fontId="24" fillId="3" borderId="2" xfId="1" applyNumberFormat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/>
    </xf>
    <xf numFmtId="0" fontId="33" fillId="0" borderId="2" xfId="1" applyFont="1" applyFill="1" applyBorder="1" applyAlignment="1">
      <alignment horizontal="left" vertical="center"/>
    </xf>
    <xf numFmtId="0" fontId="24" fillId="3" borderId="2" xfId="1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41" fontId="14" fillId="3" borderId="112" xfId="0" applyNumberFormat="1" applyFont="1" applyFill="1" applyBorder="1" applyAlignment="1">
      <alignment horizontal="center" vertical="center" wrapText="1"/>
    </xf>
    <xf numFmtId="41" fontId="14" fillId="3" borderId="6" xfId="0" applyNumberFormat="1" applyFont="1" applyFill="1" applyBorder="1" applyAlignment="1">
      <alignment horizontal="center" vertical="center" wrapText="1"/>
    </xf>
    <xf numFmtId="41" fontId="14" fillId="3" borderId="86" xfId="0" applyNumberFormat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24" fillId="3" borderId="10" xfId="1" applyFont="1" applyFill="1" applyBorder="1" applyAlignment="1">
      <alignment vertical="center"/>
    </xf>
    <xf numFmtId="0" fontId="24" fillId="3" borderId="8" xfId="1" applyFont="1" applyFill="1" applyBorder="1" applyAlignment="1">
      <alignment vertical="center"/>
    </xf>
    <xf numFmtId="0" fontId="24" fillId="3" borderId="5" xfId="1" applyFont="1" applyFill="1" applyBorder="1" applyAlignment="1">
      <alignment vertical="center"/>
    </xf>
    <xf numFmtId="41" fontId="35" fillId="3" borderId="4" xfId="0" applyNumberFormat="1" applyFont="1" applyFill="1" applyBorder="1" applyAlignment="1">
      <alignment horizontal="center" vertical="center" wrapText="1"/>
    </xf>
    <xf numFmtId="41" fontId="35" fillId="3" borderId="6" xfId="0" applyNumberFormat="1" applyFont="1" applyFill="1" applyBorder="1" applyAlignment="1">
      <alignment horizontal="center" vertical="center" wrapText="1"/>
    </xf>
    <xf numFmtId="41" fontId="35" fillId="3" borderId="4" xfId="0" applyNumberFormat="1" applyFont="1" applyFill="1" applyBorder="1" applyAlignment="1">
      <alignment vertical="center" wrapText="1"/>
    </xf>
    <xf numFmtId="41" fontId="35" fillId="3" borderId="6" xfId="0" applyNumberFormat="1" applyFont="1" applyFill="1" applyBorder="1" applyAlignment="1">
      <alignment vertical="center" wrapText="1"/>
    </xf>
    <xf numFmtId="41" fontId="35" fillId="3" borderId="2" xfId="0" applyNumberFormat="1" applyFont="1" applyFill="1" applyBorder="1" applyAlignment="1">
      <alignment horizontal="center" vertical="center" wrapText="1"/>
    </xf>
    <xf numFmtId="41" fontId="35" fillId="3" borderId="2" xfId="0" applyNumberFormat="1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24" fillId="3" borderId="2" xfId="1" applyNumberFormat="1" applyFont="1" applyFill="1" applyBorder="1" applyAlignment="1">
      <alignment vertical="center" wrapText="1"/>
    </xf>
    <xf numFmtId="0" fontId="24" fillId="3" borderId="2" xfId="1" applyFont="1" applyFill="1" applyBorder="1" applyAlignment="1">
      <alignment vertical="center" wrapText="1"/>
    </xf>
    <xf numFmtId="0" fontId="20" fillId="3" borderId="2" xfId="1" applyFont="1" applyFill="1" applyBorder="1" applyAlignment="1">
      <alignment vertical="center" wrapText="1"/>
    </xf>
    <xf numFmtId="0" fontId="20" fillId="3" borderId="10" xfId="1" applyFont="1" applyFill="1" applyBorder="1" applyAlignment="1">
      <alignment vertical="center" wrapText="1"/>
    </xf>
    <xf numFmtId="0" fontId="20" fillId="3" borderId="8" xfId="1" applyFont="1" applyFill="1" applyBorder="1" applyAlignment="1">
      <alignment vertical="center" wrapText="1"/>
    </xf>
    <xf numFmtId="0" fontId="20" fillId="3" borderId="5" xfId="1" applyFont="1" applyFill="1" applyBorder="1" applyAlignment="1">
      <alignment vertical="center" wrapText="1"/>
    </xf>
    <xf numFmtId="0" fontId="20" fillId="0" borderId="5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4" fillId="3" borderId="10" xfId="1" applyFont="1" applyFill="1" applyBorder="1" applyAlignment="1">
      <alignment horizontal="left" vertical="center"/>
    </xf>
    <xf numFmtId="0" fontId="24" fillId="3" borderId="5" xfId="1" applyFont="1" applyFill="1" applyBorder="1" applyAlignment="1">
      <alignment horizontal="left" vertical="center"/>
    </xf>
    <xf numFmtId="0" fontId="35" fillId="3" borderId="2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20" fillId="3" borderId="95" xfId="1" applyFont="1" applyFill="1" applyBorder="1" applyAlignment="1">
      <alignment horizontal="center" vertical="center" wrapText="1"/>
    </xf>
    <xf numFmtId="0" fontId="20" fillId="3" borderId="92" xfId="1" applyFont="1" applyFill="1" applyBorder="1" applyAlignment="1">
      <alignment horizontal="center" vertical="center" wrapText="1"/>
    </xf>
    <xf numFmtId="0" fontId="20" fillId="3" borderId="92" xfId="1" applyFont="1" applyFill="1" applyBorder="1" applyAlignment="1">
      <alignment horizontal="left" vertical="center"/>
    </xf>
    <xf numFmtId="3" fontId="20" fillId="3" borderId="95" xfId="1" applyNumberFormat="1" applyFont="1" applyFill="1" applyBorder="1" applyAlignment="1">
      <alignment horizontal="center" vertical="center" wrapText="1"/>
    </xf>
    <xf numFmtId="3" fontId="20" fillId="3" borderId="92" xfId="1" applyNumberFormat="1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3" fontId="20" fillId="3" borderId="95" xfId="0" applyNumberFormat="1" applyFont="1" applyFill="1" applyBorder="1" applyAlignment="1">
      <alignment horizontal="center" vertical="center" wrapText="1"/>
    </xf>
    <xf numFmtId="0" fontId="20" fillId="3" borderId="96" xfId="1" applyFont="1" applyFill="1" applyBorder="1" applyAlignment="1">
      <alignment horizontal="center" vertical="center" wrapText="1"/>
    </xf>
    <xf numFmtId="0" fontId="18" fillId="0" borderId="95" xfId="1" applyFont="1" applyFill="1" applyBorder="1" applyAlignment="1">
      <alignment horizontal="left" vertical="center"/>
    </xf>
    <xf numFmtId="0" fontId="18" fillId="0" borderId="92" xfId="1" applyFont="1" applyFill="1" applyBorder="1" applyAlignment="1">
      <alignment horizontal="left" vertical="center"/>
    </xf>
    <xf numFmtId="0" fontId="18" fillId="0" borderId="96" xfId="1" applyFont="1" applyFill="1" applyBorder="1" applyAlignment="1">
      <alignment horizontal="left" vertical="center"/>
    </xf>
    <xf numFmtId="0" fontId="33" fillId="0" borderId="10" xfId="1" applyFont="1" applyFill="1" applyBorder="1" applyAlignment="1">
      <alignment horizontal="left" vertical="center"/>
    </xf>
    <xf numFmtId="0" fontId="33" fillId="0" borderId="8" xfId="1" applyFont="1" applyFill="1" applyBorder="1" applyAlignment="1">
      <alignment horizontal="left" vertical="center"/>
    </xf>
    <xf numFmtId="0" fontId="33" fillId="0" borderId="5" xfId="1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166" fontId="37" fillId="0" borderId="0" xfId="0" applyNumberFormat="1" applyFont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17" xfId="6" applyNumberFormat="1" applyFont="1" applyBorder="1" applyAlignment="1">
      <alignment horizontal="center" vertical="center" wrapText="1"/>
    </xf>
    <xf numFmtId="167" fontId="4" fillId="0" borderId="7" xfId="6" applyNumberFormat="1" applyFont="1" applyBorder="1" applyAlignment="1">
      <alignment horizontal="center" vertical="center" wrapText="1"/>
    </xf>
    <xf numFmtId="167" fontId="4" fillId="0" borderId="18" xfId="6" applyNumberFormat="1" applyFont="1" applyBorder="1" applyAlignment="1">
      <alignment horizontal="center" vertical="center" wrapText="1"/>
    </xf>
    <xf numFmtId="167" fontId="18" fillId="0" borderId="0" xfId="6" applyNumberFormat="1" applyFont="1" applyBorder="1" applyAlignment="1" applyProtection="1">
      <alignment horizontal="center"/>
      <protection locked="0"/>
    </xf>
    <xf numFmtId="167" fontId="10" fillId="0" borderId="89" xfId="6" applyNumberFormat="1" applyFont="1" applyBorder="1" applyAlignment="1">
      <alignment horizontal="center" vertical="center" wrapText="1"/>
    </xf>
    <xf numFmtId="167" fontId="10" fillId="0" borderId="90" xfId="6" applyNumberFormat="1" applyFont="1" applyBorder="1" applyAlignment="1">
      <alignment horizontal="center" vertical="center" wrapText="1"/>
    </xf>
    <xf numFmtId="167" fontId="10" fillId="0" borderId="91" xfId="6" applyNumberFormat="1" applyFont="1" applyBorder="1" applyAlignment="1">
      <alignment horizontal="center" vertical="center" wrapText="1"/>
    </xf>
    <xf numFmtId="167" fontId="10" fillId="4" borderId="93" xfId="6" applyNumberFormat="1" applyFont="1" applyFill="1" applyBorder="1" applyAlignment="1">
      <alignment horizontal="center" vertical="center" wrapText="1"/>
    </xf>
    <xf numFmtId="167" fontId="10" fillId="4" borderId="0" xfId="6" applyNumberFormat="1" applyFont="1" applyFill="1" applyBorder="1" applyAlignment="1">
      <alignment horizontal="center" vertical="center" wrapText="1"/>
    </xf>
    <xf numFmtId="167" fontId="10" fillId="4" borderId="56" xfId="6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9" fillId="0" borderId="8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167" fontId="9" fillId="0" borderId="88" xfId="6" applyNumberFormat="1" applyFont="1" applyBorder="1" applyAlignment="1">
      <alignment horizontal="center" vertical="center" wrapText="1"/>
    </xf>
    <xf numFmtId="167" fontId="9" fillId="0" borderId="59" xfId="6" applyNumberFormat="1" applyFont="1" applyBorder="1" applyAlignment="1">
      <alignment horizontal="center" vertical="center" wrapText="1"/>
    </xf>
    <xf numFmtId="167" fontId="9" fillId="0" borderId="89" xfId="6" applyNumberFormat="1" applyFont="1" applyBorder="1" applyAlignment="1">
      <alignment horizontal="center" vertical="center" wrapText="1"/>
    </xf>
    <xf numFmtId="167" fontId="9" fillId="0" borderId="90" xfId="6" applyNumberFormat="1" applyFont="1" applyBorder="1" applyAlignment="1">
      <alignment horizontal="center" vertical="center" wrapText="1"/>
    </xf>
    <xf numFmtId="167" fontId="9" fillId="0" borderId="91" xfId="6" applyNumberFormat="1" applyFont="1" applyBorder="1" applyAlignment="1">
      <alignment horizontal="center" vertical="center" wrapText="1"/>
    </xf>
    <xf numFmtId="167" fontId="9" fillId="0" borderId="60" xfId="6" applyNumberFormat="1" applyFont="1" applyBorder="1" applyAlignment="1">
      <alignment horizontal="center" vertical="center" wrapText="1"/>
    </xf>
    <xf numFmtId="167" fontId="9" fillId="0" borderId="68" xfId="6" applyNumberFormat="1" applyFont="1" applyBorder="1" applyAlignment="1">
      <alignment horizontal="center" vertical="center" wrapText="1"/>
    </xf>
    <xf numFmtId="167" fontId="9" fillId="0" borderId="63" xfId="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43" fontId="10" fillId="0" borderId="37" xfId="6" applyFont="1" applyBorder="1" applyAlignment="1">
      <alignment horizontal="center" vertical="center" wrapText="1"/>
    </xf>
    <xf numFmtId="43" fontId="10" fillId="0" borderId="8" xfId="6" applyFont="1" applyBorder="1" applyAlignment="1">
      <alignment horizontal="center" vertical="center" wrapText="1"/>
    </xf>
    <xf numFmtId="43" fontId="10" fillId="0" borderId="38" xfId="6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0" fillId="0" borderId="110" xfId="0" applyFont="1" applyBorder="1" applyAlignment="1">
      <alignment horizontal="left"/>
    </xf>
    <xf numFmtId="0" fontId="11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4" xfId="0" applyFont="1" applyBorder="1" applyAlignment="1">
      <alignment horizontal="left"/>
    </xf>
    <xf numFmtId="0" fontId="23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 wrapText="1"/>
    </xf>
    <xf numFmtId="0" fontId="0" fillId="0" borderId="7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1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37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18" fillId="0" borderId="77" xfId="2" applyFont="1" applyFill="1" applyBorder="1" applyAlignment="1">
      <alignment horizontal="center" vertical="center" wrapText="1"/>
    </xf>
    <xf numFmtId="0" fontId="18" fillId="0" borderId="81" xfId="2" applyFont="1" applyFill="1" applyBorder="1" applyAlignment="1">
      <alignment horizontal="center" vertical="center" wrapText="1"/>
    </xf>
    <xf numFmtId="0" fontId="18" fillId="0" borderId="84" xfId="2" applyFont="1" applyFill="1" applyBorder="1" applyAlignment="1">
      <alignment horizontal="center" vertical="center" wrapText="1"/>
    </xf>
    <xf numFmtId="0" fontId="20" fillId="0" borderId="78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20" fillId="0" borderId="85" xfId="2" applyFont="1" applyFill="1" applyBorder="1" applyAlignment="1">
      <alignment horizontal="center" vertical="center" wrapText="1"/>
    </xf>
    <xf numFmtId="164" fontId="18" fillId="0" borderId="79" xfId="2" applyNumberFormat="1" applyFont="1" applyFill="1" applyBorder="1" applyAlignment="1">
      <alignment horizontal="center" vertical="center" wrapText="1"/>
    </xf>
    <xf numFmtId="164" fontId="18" fillId="0" borderId="82" xfId="2" applyNumberFormat="1" applyFont="1" applyFill="1" applyBorder="1" applyAlignment="1">
      <alignment horizontal="center" vertical="center" wrapText="1"/>
    </xf>
    <xf numFmtId="164" fontId="18" fillId="0" borderId="80" xfId="2" applyNumberFormat="1" applyFont="1" applyFill="1" applyBorder="1" applyAlignment="1">
      <alignment horizontal="center" vertical="center" wrapText="1"/>
    </xf>
    <xf numFmtId="164" fontId="18" fillId="0" borderId="83" xfId="2" applyNumberFormat="1" applyFont="1" applyFill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4" xfId="2" applyFont="1" applyFill="1" applyBorder="1" applyAlignment="1">
      <alignment horizontal="center" vertical="center" wrapText="1"/>
    </xf>
    <xf numFmtId="0" fontId="29" fillId="4" borderId="26" xfId="2" applyFont="1" applyFill="1" applyBorder="1" applyAlignment="1">
      <alignment horizontal="center" vertical="center" wrapText="1"/>
    </xf>
    <xf numFmtId="0" fontId="29" fillId="4" borderId="27" xfId="2" applyFont="1" applyFill="1" applyBorder="1" applyAlignment="1">
      <alignment horizontal="center" vertical="center" wrapText="1"/>
    </xf>
    <xf numFmtId="0" fontId="29" fillId="4" borderId="28" xfId="2" applyFont="1" applyFill="1" applyBorder="1" applyAlignment="1">
      <alignment horizontal="center" vertical="center" wrapText="1"/>
    </xf>
    <xf numFmtId="0" fontId="29" fillId="4" borderId="29" xfId="2" applyFont="1" applyFill="1" applyBorder="1" applyAlignment="1">
      <alignment horizontal="center" vertical="center" wrapText="1"/>
    </xf>
    <xf numFmtId="0" fontId="29" fillId="4" borderId="30" xfId="2" applyFont="1" applyFill="1" applyBorder="1" applyAlignment="1">
      <alignment horizontal="center" vertical="center" wrapText="1"/>
    </xf>
    <xf numFmtId="0" fontId="29" fillId="4" borderId="31" xfId="2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29" fillId="4" borderId="86" xfId="0" applyFont="1" applyFill="1" applyBorder="1" applyAlignment="1">
      <alignment horizontal="center" vertical="top" wrapText="1"/>
    </xf>
    <xf numFmtId="0" fontId="21" fillId="4" borderId="86" xfId="0" applyFont="1" applyFill="1" applyBorder="1"/>
    <xf numFmtId="0" fontId="4" fillId="3" borderId="86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vertical="center"/>
    </xf>
  </cellXfs>
  <cellStyles count="10">
    <cellStyle name="Ezres" xfId="6" builtinId="3"/>
    <cellStyle name="Ezres 2" xfId="8"/>
    <cellStyle name="Ezres 3" xfId="9"/>
    <cellStyle name="Normál" xfId="0" builtinId="0"/>
    <cellStyle name="Normál 2" xfId="1"/>
    <cellStyle name="Normál 3" xfId="4"/>
    <cellStyle name="Normál 4" xfId="7"/>
    <cellStyle name="Normál_12dmelléklet" xfId="3"/>
    <cellStyle name="Normál_melléklet (11)" xfId="2"/>
    <cellStyle name="Pénznem 2" xfId="5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gyéniTáblázatstílus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1OGSNXJK/Z&#225;rsz&#225;mad&#225;s%202021.12.31.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EG&#201;DT&#193;BL&#193;K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%20TERVEZET%202021\2021.%20&#233;v\Seg&#233;dt&#225;bl&#225;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EG&#201;DT&#193;BL&#193;K%202022_megjegyz&#233;sekkel%200203caf200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z&#225;rsz&#225;mad&#225;s/Verzi&#243;k/Z&#225;rsz&#225;mad&#225;s%202021.12.31.%20mell&#233;kletek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ssz.."/>
      <sheetName val="kiad.össz.."/>
      <sheetName val="önk.bev."/>
      <sheetName val="önk.kiad."/>
      <sheetName val="hivatal bev."/>
      <sheetName val="hivatal kiad."/>
      <sheetName val="óvoda bev."/>
      <sheetName val="óvoda kiad."/>
      <sheetName val="könyvtár bev."/>
      <sheetName val="könyvtár kiad."/>
      <sheetName val="beruházás"/>
      <sheetName val="tartalék"/>
      <sheetName val="maradvány"/>
      <sheetName val="Mérleg"/>
      <sheetName val="Létszám"/>
      <sheetName val="Tervezett"/>
      <sheetName val="Közvetett támogatások"/>
      <sheetName val="Több éves kihatás"/>
      <sheetName val="Felh."/>
      <sheetName val="Adósság"/>
      <sheetName val="EU"/>
      <sheetName val="Eredménykimutatás"/>
      <sheetName val="Vagyonkimutatás"/>
    </sheetNames>
    <sheetDataSet>
      <sheetData sheetId="0"/>
      <sheetData sheetId="1"/>
      <sheetData sheetId="2"/>
      <sheetData sheetId="3">
        <row r="7">
          <cell r="K7">
            <v>64503271</v>
          </cell>
          <cell r="L7">
            <v>63329293</v>
          </cell>
        </row>
        <row r="8">
          <cell r="K8">
            <v>1135000</v>
          </cell>
          <cell r="L8">
            <v>1135000</v>
          </cell>
        </row>
        <row r="10">
          <cell r="K10">
            <v>1330000</v>
          </cell>
          <cell r="L10">
            <v>1329900</v>
          </cell>
        </row>
        <row r="11">
          <cell r="K11">
            <v>1152000</v>
          </cell>
          <cell r="L11">
            <v>1008000</v>
          </cell>
        </row>
        <row r="12">
          <cell r="K12">
            <v>100000</v>
          </cell>
          <cell r="L12">
            <v>25000</v>
          </cell>
        </row>
        <row r="14">
          <cell r="K14">
            <v>134000</v>
          </cell>
          <cell r="L14">
            <v>134000</v>
          </cell>
        </row>
        <row r="15">
          <cell r="K15">
            <v>959130</v>
          </cell>
          <cell r="L15">
            <v>959130</v>
          </cell>
        </row>
        <row r="16">
          <cell r="K16">
            <v>13610177</v>
          </cell>
          <cell r="L16">
            <v>11861041</v>
          </cell>
        </row>
        <row r="17">
          <cell r="K17">
            <v>1169745</v>
          </cell>
          <cell r="L17">
            <v>1169745</v>
          </cell>
        </row>
        <row r="18">
          <cell r="K18">
            <v>548227</v>
          </cell>
          <cell r="L18">
            <v>548227</v>
          </cell>
        </row>
        <row r="19">
          <cell r="K19">
            <v>84641550</v>
          </cell>
          <cell r="L19">
            <v>81499336</v>
          </cell>
        </row>
        <row r="20">
          <cell r="K20">
            <v>11867170</v>
          </cell>
          <cell r="L20">
            <v>10653517</v>
          </cell>
        </row>
        <row r="21">
          <cell r="K21">
            <v>240000</v>
          </cell>
          <cell r="L21">
            <v>102766</v>
          </cell>
        </row>
        <row r="22">
          <cell r="K22">
            <v>28228561</v>
          </cell>
          <cell r="L22">
            <v>26771719</v>
          </cell>
        </row>
        <row r="23">
          <cell r="K23">
            <v>355000</v>
          </cell>
          <cell r="L23">
            <v>226698</v>
          </cell>
        </row>
        <row r="24">
          <cell r="K24">
            <v>1434915</v>
          </cell>
          <cell r="L24">
            <v>1346989</v>
          </cell>
        </row>
        <row r="25">
          <cell r="K25">
            <v>10935000</v>
          </cell>
          <cell r="L25">
            <v>10353273</v>
          </cell>
        </row>
        <row r="26">
          <cell r="K26">
            <v>1100000</v>
          </cell>
          <cell r="L26">
            <v>366701</v>
          </cell>
        </row>
        <row r="27">
          <cell r="K27">
            <v>1400000</v>
          </cell>
          <cell r="L27">
            <v>1004284</v>
          </cell>
        </row>
        <row r="28">
          <cell r="K28">
            <v>17110000</v>
          </cell>
          <cell r="L28">
            <v>14982362</v>
          </cell>
        </row>
        <row r="29">
          <cell r="K29">
            <v>21019068</v>
          </cell>
          <cell r="L29">
            <v>15958163</v>
          </cell>
        </row>
        <row r="30">
          <cell r="K30">
            <v>64960</v>
          </cell>
          <cell r="L30">
            <v>64960</v>
          </cell>
        </row>
        <row r="31">
          <cell r="K31">
            <v>13538273</v>
          </cell>
          <cell r="L31">
            <v>12579540</v>
          </cell>
        </row>
        <row r="32">
          <cell r="K32">
            <v>19387000</v>
          </cell>
          <cell r="L32">
            <v>19256000</v>
          </cell>
        </row>
        <row r="34">
          <cell r="K34">
            <v>114812777</v>
          </cell>
          <cell r="L34">
            <v>103013455</v>
          </cell>
        </row>
        <row r="36">
          <cell r="K36">
            <v>11145000</v>
          </cell>
          <cell r="L36">
            <v>11139016</v>
          </cell>
        </row>
        <row r="37">
          <cell r="K37">
            <v>11145000</v>
          </cell>
          <cell r="L37">
            <v>11139016</v>
          </cell>
        </row>
        <row r="38">
          <cell r="K38">
            <v>2260200</v>
          </cell>
          <cell r="L38">
            <v>2260200</v>
          </cell>
        </row>
        <row r="39">
          <cell r="K39">
            <v>1371939</v>
          </cell>
          <cell r="L39">
            <v>1371939</v>
          </cell>
        </row>
        <row r="40">
          <cell r="K40">
            <v>31033000</v>
          </cell>
          <cell r="L40">
            <v>25569101</v>
          </cell>
        </row>
        <row r="41">
          <cell r="K41">
            <v>113913027</v>
          </cell>
        </row>
        <row r="42">
          <cell r="K42">
            <v>148578166</v>
          </cell>
          <cell r="L42">
            <v>29201240</v>
          </cell>
        </row>
        <row r="43">
          <cell r="K43">
            <v>237424186</v>
          </cell>
          <cell r="L43">
            <v>154429421</v>
          </cell>
        </row>
        <row r="45">
          <cell r="K45">
            <v>15396069</v>
          </cell>
          <cell r="L45">
            <v>1520055</v>
          </cell>
        </row>
        <row r="46">
          <cell r="K46">
            <v>2955116</v>
          </cell>
          <cell r="L46">
            <v>1576728</v>
          </cell>
        </row>
        <row r="48">
          <cell r="K48">
            <v>66225307</v>
          </cell>
          <cell r="L48">
            <v>36803562</v>
          </cell>
        </row>
        <row r="49">
          <cell r="K49">
            <v>41195558</v>
          </cell>
          <cell r="L49">
            <v>8466865</v>
          </cell>
        </row>
        <row r="50">
          <cell r="K50">
            <v>107420865</v>
          </cell>
          <cell r="L50">
            <v>45270427</v>
          </cell>
        </row>
        <row r="51">
          <cell r="K51">
            <v>6000000</v>
          </cell>
          <cell r="L51">
            <v>0</v>
          </cell>
        </row>
        <row r="58">
          <cell r="K58">
            <v>15391537</v>
          </cell>
          <cell r="L58">
            <v>15391537</v>
          </cell>
        </row>
        <row r="59">
          <cell r="K59">
            <v>341316768</v>
          </cell>
          <cell r="L59">
            <v>325852756</v>
          </cell>
        </row>
      </sheetData>
      <sheetData sheetId="4"/>
      <sheetData sheetId="5">
        <row r="7">
          <cell r="M7">
            <v>86332405</v>
          </cell>
          <cell r="P7">
            <v>80411677</v>
          </cell>
        </row>
        <row r="8">
          <cell r="M8">
            <v>6492000</v>
          </cell>
          <cell r="P8">
            <v>6492000</v>
          </cell>
        </row>
        <row r="9">
          <cell r="M9">
            <v>977350</v>
          </cell>
          <cell r="P9">
            <v>977350</v>
          </cell>
        </row>
        <row r="11">
          <cell r="M11">
            <v>4292000</v>
          </cell>
          <cell r="P11">
            <v>3515502</v>
          </cell>
        </row>
        <row r="12">
          <cell r="M12">
            <v>150000</v>
          </cell>
          <cell r="P12">
            <v>75000</v>
          </cell>
        </row>
        <row r="13">
          <cell r="M13">
            <v>1546500</v>
          </cell>
          <cell r="P13">
            <v>1093854</v>
          </cell>
        </row>
        <row r="14">
          <cell r="M14">
            <v>207000</v>
          </cell>
          <cell r="P14">
            <v>207000</v>
          </cell>
        </row>
        <row r="15">
          <cell r="M15">
            <v>2838445</v>
          </cell>
          <cell r="P15">
            <v>2838445</v>
          </cell>
        </row>
        <row r="17">
          <cell r="M17">
            <v>864000</v>
          </cell>
          <cell r="P17">
            <v>864000</v>
          </cell>
        </row>
        <row r="18">
          <cell r="M18">
            <v>50000</v>
          </cell>
          <cell r="P18">
            <v>5560</v>
          </cell>
        </row>
        <row r="19">
          <cell r="M19">
            <v>103749700</v>
          </cell>
          <cell r="P19">
            <v>96480388</v>
          </cell>
        </row>
        <row r="20">
          <cell r="M20">
            <v>15316470</v>
          </cell>
          <cell r="P20">
            <v>14189796</v>
          </cell>
        </row>
        <row r="21">
          <cell r="M21">
            <v>900000</v>
          </cell>
          <cell r="P21">
            <v>289005</v>
          </cell>
        </row>
        <row r="22">
          <cell r="M22">
            <v>1172180</v>
          </cell>
          <cell r="P22">
            <v>1172180</v>
          </cell>
        </row>
        <row r="23">
          <cell r="M23">
            <v>618403</v>
          </cell>
          <cell r="P23">
            <v>618403</v>
          </cell>
        </row>
        <row r="24">
          <cell r="M24">
            <v>540000</v>
          </cell>
          <cell r="P24">
            <v>296593</v>
          </cell>
        </row>
        <row r="25">
          <cell r="M25">
            <v>1600000</v>
          </cell>
          <cell r="P25">
            <v>1407647</v>
          </cell>
        </row>
        <row r="28">
          <cell r="M28">
            <v>1968848</v>
          </cell>
          <cell r="P28">
            <v>1968848</v>
          </cell>
        </row>
        <row r="29">
          <cell r="M29">
            <v>1360567</v>
          </cell>
          <cell r="P29">
            <v>515101</v>
          </cell>
        </row>
        <row r="30">
          <cell r="M30">
            <v>200000</v>
          </cell>
          <cell r="P30">
            <v>122165</v>
          </cell>
        </row>
        <row r="31">
          <cell r="M31">
            <v>2249000</v>
          </cell>
          <cell r="P31">
            <v>1108315</v>
          </cell>
        </row>
        <row r="32">
          <cell r="M32">
            <v>26000</v>
          </cell>
          <cell r="P32">
            <v>26000</v>
          </cell>
        </row>
        <row r="33">
          <cell r="M33">
            <v>2</v>
          </cell>
          <cell r="P33">
            <v>2</v>
          </cell>
        </row>
        <row r="34">
          <cell r="M34">
            <v>10635000</v>
          </cell>
          <cell r="P34">
            <v>7524259</v>
          </cell>
        </row>
        <row r="41">
          <cell r="M41">
            <v>0</v>
          </cell>
        </row>
        <row r="42">
          <cell r="M42">
            <v>0</v>
          </cell>
          <cell r="P42">
            <v>0</v>
          </cell>
        </row>
        <row r="43">
          <cell r="M43">
            <v>447602</v>
          </cell>
        </row>
        <row r="44">
          <cell r="M44">
            <v>2360000</v>
          </cell>
          <cell r="P44">
            <v>296063</v>
          </cell>
        </row>
        <row r="45">
          <cell r="M45">
            <v>760853</v>
          </cell>
          <cell r="P45">
            <v>79937</v>
          </cell>
        </row>
      </sheetData>
      <sheetData sheetId="6"/>
      <sheetData sheetId="7">
        <row r="7">
          <cell r="K7">
            <v>115290872</v>
          </cell>
          <cell r="L7">
            <v>113148417</v>
          </cell>
        </row>
        <row r="8">
          <cell r="K8">
            <v>6052000</v>
          </cell>
          <cell r="L8">
            <v>6052000</v>
          </cell>
        </row>
        <row r="11">
          <cell r="K11">
            <v>3360000</v>
          </cell>
          <cell r="L11">
            <v>3304000</v>
          </cell>
        </row>
        <row r="12">
          <cell r="K12">
            <v>798000</v>
          </cell>
          <cell r="L12">
            <v>754000</v>
          </cell>
        </row>
        <row r="13">
          <cell r="K13">
            <v>1474680</v>
          </cell>
          <cell r="L13">
            <v>1138300</v>
          </cell>
        </row>
        <row r="14">
          <cell r="K14">
            <v>402000</v>
          </cell>
          <cell r="L14">
            <v>401999</v>
          </cell>
        </row>
        <row r="15">
          <cell r="K15">
            <v>508143</v>
          </cell>
          <cell r="L15">
            <v>508143</v>
          </cell>
        </row>
        <row r="17">
          <cell r="K17">
            <v>6516000</v>
          </cell>
          <cell r="L17">
            <v>2085538</v>
          </cell>
        </row>
        <row r="19">
          <cell r="K19">
            <v>134401695</v>
          </cell>
          <cell r="L19">
            <v>127392397</v>
          </cell>
        </row>
        <row r="20">
          <cell r="K20">
            <v>21297287</v>
          </cell>
          <cell r="L20">
            <v>19720243</v>
          </cell>
        </row>
        <row r="21">
          <cell r="K21">
            <v>513839</v>
          </cell>
          <cell r="L21">
            <v>315769</v>
          </cell>
        </row>
        <row r="22">
          <cell r="K22">
            <v>42882562</v>
          </cell>
          <cell r="L22">
            <v>42632942</v>
          </cell>
        </row>
        <row r="23">
          <cell r="K23">
            <v>226925</v>
          </cell>
          <cell r="L23">
            <v>28500</v>
          </cell>
        </row>
        <row r="24">
          <cell r="K24">
            <v>314961</v>
          </cell>
          <cell r="L24">
            <v>258010</v>
          </cell>
        </row>
        <row r="25">
          <cell r="K25">
            <v>4475253</v>
          </cell>
          <cell r="L25">
            <v>4455453</v>
          </cell>
        </row>
        <row r="26">
          <cell r="K26">
            <v>832802</v>
          </cell>
          <cell r="L26">
            <v>832802</v>
          </cell>
        </row>
        <row r="28">
          <cell r="K28">
            <v>2437205</v>
          </cell>
          <cell r="L28">
            <v>1580344</v>
          </cell>
        </row>
        <row r="29">
          <cell r="K29">
            <v>5988028</v>
          </cell>
          <cell r="L29">
            <v>5938879</v>
          </cell>
        </row>
        <row r="30">
          <cell r="K30">
            <v>83790</v>
          </cell>
          <cell r="L30">
            <v>83790</v>
          </cell>
        </row>
        <row r="31">
          <cell r="K31">
            <v>10756128</v>
          </cell>
          <cell r="L31">
            <v>10709143</v>
          </cell>
        </row>
        <row r="32">
          <cell r="K32">
            <v>1282000</v>
          </cell>
          <cell r="L32">
            <v>1282000</v>
          </cell>
        </row>
        <row r="33">
          <cell r="K33">
            <v>3</v>
          </cell>
          <cell r="L33">
            <v>3</v>
          </cell>
        </row>
        <row r="34">
          <cell r="K34">
            <v>69793496</v>
          </cell>
          <cell r="L34">
            <v>68117635</v>
          </cell>
        </row>
        <row r="37">
          <cell r="K37">
            <v>0</v>
          </cell>
          <cell r="L37">
            <v>0</v>
          </cell>
        </row>
        <row r="41">
          <cell r="K41">
            <v>0</v>
          </cell>
          <cell r="L41">
            <v>0</v>
          </cell>
        </row>
        <row r="44">
          <cell r="K44">
            <v>2815969</v>
          </cell>
          <cell r="L44">
            <v>2532511</v>
          </cell>
        </row>
        <row r="45">
          <cell r="K45">
            <v>760312</v>
          </cell>
          <cell r="L45">
            <v>683778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</sheetData>
      <sheetData sheetId="8"/>
      <sheetData sheetId="9">
        <row r="7">
          <cell r="K7">
            <v>7924276</v>
          </cell>
          <cell r="L7">
            <v>7810729</v>
          </cell>
        </row>
        <row r="8">
          <cell r="K8">
            <v>550000</v>
          </cell>
          <cell r="L8">
            <v>550000</v>
          </cell>
        </row>
        <row r="10">
          <cell r="K10">
            <v>632856</v>
          </cell>
          <cell r="L10">
            <v>0</v>
          </cell>
        </row>
        <row r="11">
          <cell r="K11">
            <v>264000</v>
          </cell>
          <cell r="L11">
            <v>264000</v>
          </cell>
        </row>
        <row r="13">
          <cell r="K13">
            <v>10000</v>
          </cell>
          <cell r="L13">
            <v>0</v>
          </cell>
        </row>
        <row r="14">
          <cell r="K14">
            <v>36000</v>
          </cell>
          <cell r="L14">
            <v>36000</v>
          </cell>
        </row>
        <row r="15">
          <cell r="K15">
            <v>85700</v>
          </cell>
          <cell r="L15">
            <v>85700</v>
          </cell>
        </row>
        <row r="17">
          <cell r="K17">
            <v>270000</v>
          </cell>
          <cell r="L17">
            <v>270000</v>
          </cell>
        </row>
        <row r="18">
          <cell r="K18">
            <v>10000</v>
          </cell>
          <cell r="L18">
            <v>4067</v>
          </cell>
        </row>
        <row r="19">
          <cell r="K19">
            <v>9782832</v>
          </cell>
          <cell r="L19">
            <v>9020496</v>
          </cell>
        </row>
        <row r="20">
          <cell r="K20">
            <v>1592310</v>
          </cell>
          <cell r="L20">
            <v>1392038</v>
          </cell>
        </row>
        <row r="21">
          <cell r="K21">
            <v>1481479</v>
          </cell>
          <cell r="L21">
            <v>1481479</v>
          </cell>
        </row>
        <row r="22">
          <cell r="K22">
            <v>517444</v>
          </cell>
          <cell r="L22">
            <v>186085</v>
          </cell>
        </row>
        <row r="23">
          <cell r="K23">
            <v>274730</v>
          </cell>
          <cell r="L23">
            <v>260971</v>
          </cell>
        </row>
        <row r="24">
          <cell r="K24">
            <v>182500</v>
          </cell>
          <cell r="L24">
            <v>170979</v>
          </cell>
        </row>
        <row r="25">
          <cell r="K25">
            <v>566000</v>
          </cell>
          <cell r="L25">
            <v>398921</v>
          </cell>
        </row>
        <row r="29">
          <cell r="K29">
            <v>972221</v>
          </cell>
          <cell r="L29">
            <v>972221</v>
          </cell>
        </row>
        <row r="30">
          <cell r="K30">
            <v>50000</v>
          </cell>
          <cell r="L30">
            <v>19760</v>
          </cell>
        </row>
        <row r="31">
          <cell r="K31">
            <v>510495</v>
          </cell>
          <cell r="L31">
            <v>361545</v>
          </cell>
        </row>
        <row r="32">
          <cell r="K32">
            <v>90000</v>
          </cell>
          <cell r="L32">
            <v>89000</v>
          </cell>
        </row>
        <row r="34">
          <cell r="K34">
            <v>4644869</v>
          </cell>
          <cell r="L34">
            <v>3940961</v>
          </cell>
        </row>
        <row r="37">
          <cell r="K37">
            <v>0</v>
          </cell>
          <cell r="L37">
            <v>0</v>
          </cell>
        </row>
        <row r="41">
          <cell r="K41">
            <v>0</v>
          </cell>
          <cell r="L41">
            <v>0</v>
          </cell>
        </row>
        <row r="43">
          <cell r="K43">
            <v>142311</v>
          </cell>
          <cell r="L43">
            <v>142311</v>
          </cell>
        </row>
        <row r="45">
          <cell r="K45">
            <v>38424</v>
          </cell>
          <cell r="L45">
            <v>38424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Bev.Hiv."/>
      <sheetName val="Bev.Óvoda"/>
      <sheetName val="Önk."/>
      <sheetName val="Bev.Könyv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 refreshError="1">
        <row r="13">
          <cell r="E13">
            <v>100000</v>
          </cell>
        </row>
        <row r="16">
          <cell r="E16">
            <v>15000000</v>
          </cell>
        </row>
        <row r="31">
          <cell r="E31">
            <v>45000000</v>
          </cell>
        </row>
        <row r="50">
          <cell r="E50">
            <v>37877996</v>
          </cell>
        </row>
        <row r="58">
          <cell r="E58">
            <v>35400000</v>
          </cell>
        </row>
        <row r="62">
          <cell r="E62">
            <v>3687509</v>
          </cell>
        </row>
        <row r="73">
          <cell r="E73">
            <v>54999993</v>
          </cell>
        </row>
        <row r="77">
          <cell r="E77">
            <v>15000000</v>
          </cell>
        </row>
        <row r="78">
          <cell r="E78">
            <v>7175280</v>
          </cell>
        </row>
        <row r="84">
          <cell r="F84">
            <v>95553276</v>
          </cell>
        </row>
        <row r="85">
          <cell r="F85">
            <v>54999993</v>
          </cell>
        </row>
        <row r="86">
          <cell r="F86">
            <v>12500000</v>
          </cell>
        </row>
        <row r="87">
          <cell r="F87">
            <v>1000000</v>
          </cell>
        </row>
        <row r="88">
          <cell r="F88">
            <v>3687509</v>
          </cell>
        </row>
        <row r="89">
          <cell r="F89">
            <v>1000000</v>
          </cell>
        </row>
        <row r="90">
          <cell r="F90">
            <v>169595658</v>
          </cell>
        </row>
        <row r="91">
          <cell r="F91">
            <v>124179400</v>
          </cell>
        </row>
        <row r="93">
          <cell r="F93">
            <v>10808770</v>
          </cell>
        </row>
        <row r="94">
          <cell r="F94">
            <v>0</v>
          </cell>
        </row>
        <row r="95">
          <cell r="F95">
            <v>45000000</v>
          </cell>
        </row>
        <row r="97">
          <cell r="F97">
            <v>299793860</v>
          </cell>
        </row>
        <row r="98">
          <cell r="F98">
            <v>6200000</v>
          </cell>
        </row>
        <row r="99">
          <cell r="F99">
            <v>600000</v>
          </cell>
        </row>
        <row r="100">
          <cell r="F100">
            <v>1400000</v>
          </cell>
        </row>
        <row r="101">
          <cell r="F101">
            <v>15600000</v>
          </cell>
        </row>
        <row r="102">
          <cell r="F102">
            <v>600000</v>
          </cell>
        </row>
        <row r="103">
          <cell r="F103">
            <v>4762000</v>
          </cell>
        </row>
        <row r="104">
          <cell r="F104">
            <v>7000000</v>
          </cell>
        </row>
      </sheetData>
      <sheetData sheetId="1" refreshError="1">
        <row r="16">
          <cell r="H16">
            <v>44194</v>
          </cell>
        </row>
        <row r="17">
          <cell r="H17">
            <v>132656976</v>
          </cell>
        </row>
      </sheetData>
      <sheetData sheetId="2" refreshError="1">
        <row r="39">
          <cell r="E39">
            <v>12343646</v>
          </cell>
        </row>
        <row r="40">
          <cell r="E40">
            <v>14155258</v>
          </cell>
        </row>
        <row r="41">
          <cell r="E41">
            <v>7154706</v>
          </cell>
        </row>
        <row r="42">
          <cell r="E42">
            <v>1510870</v>
          </cell>
        </row>
        <row r="43">
          <cell r="E43">
            <v>192179599</v>
          </cell>
        </row>
      </sheetData>
      <sheetData sheetId="3" refreshError="1">
        <row r="165">
          <cell r="F165">
            <v>7513200</v>
          </cell>
        </row>
        <row r="166">
          <cell r="F166">
            <v>1076940</v>
          </cell>
        </row>
        <row r="167">
          <cell r="F167">
            <v>200000</v>
          </cell>
        </row>
        <row r="168">
          <cell r="F168">
            <v>12000</v>
          </cell>
        </row>
        <row r="169">
          <cell r="F169">
            <v>1615200</v>
          </cell>
        </row>
        <row r="170">
          <cell r="F170">
            <v>242280</v>
          </cell>
        </row>
        <row r="171">
          <cell r="F171">
            <v>1350000</v>
          </cell>
        </row>
        <row r="172">
          <cell r="F172">
            <v>945000</v>
          </cell>
        </row>
        <row r="173">
          <cell r="F173">
            <v>180000</v>
          </cell>
          <cell r="G173">
            <v>755234.4</v>
          </cell>
        </row>
        <row r="174">
          <cell r="F174">
            <v>540000</v>
          </cell>
        </row>
        <row r="178">
          <cell r="F178">
            <v>167500</v>
          </cell>
        </row>
        <row r="210">
          <cell r="F210">
            <v>65134363</v>
          </cell>
        </row>
        <row r="211">
          <cell r="F211">
            <v>1152000</v>
          </cell>
        </row>
        <row r="212">
          <cell r="F212">
            <v>0</v>
          </cell>
        </row>
        <row r="213">
          <cell r="F213">
            <v>134000</v>
          </cell>
        </row>
        <row r="214">
          <cell r="F214">
            <v>13674620</v>
          </cell>
        </row>
        <row r="215">
          <cell r="F215">
            <v>776400</v>
          </cell>
        </row>
        <row r="216">
          <cell r="F216">
            <v>400000</v>
          </cell>
        </row>
        <row r="217">
          <cell r="F217">
            <v>11732380</v>
          </cell>
        </row>
        <row r="218">
          <cell r="F218">
            <v>240000</v>
          </cell>
        </row>
        <row r="219">
          <cell r="F219">
            <v>18700700</v>
          </cell>
        </row>
        <row r="220">
          <cell r="F220">
            <v>355000</v>
          </cell>
        </row>
        <row r="221">
          <cell r="F221">
            <v>980000</v>
          </cell>
        </row>
        <row r="222">
          <cell r="F222">
            <v>10935000</v>
          </cell>
        </row>
        <row r="223">
          <cell r="F223">
            <v>1100000</v>
          </cell>
        </row>
        <row r="224">
          <cell r="F224">
            <v>17110000</v>
          </cell>
        </row>
        <row r="225">
          <cell r="F225">
            <v>22393600</v>
          </cell>
        </row>
        <row r="226">
          <cell r="F226">
            <v>14507379</v>
          </cell>
        </row>
        <row r="227">
          <cell r="F227">
            <v>1930000</v>
          </cell>
        </row>
        <row r="228">
          <cell r="F228">
            <v>17391537</v>
          </cell>
        </row>
        <row r="229">
          <cell r="F229">
            <v>338999988</v>
          </cell>
        </row>
        <row r="230">
          <cell r="F230">
            <v>1330000</v>
          </cell>
        </row>
        <row r="231">
          <cell r="F231">
            <v>1400000</v>
          </cell>
        </row>
        <row r="232">
          <cell r="F232">
            <v>1135000</v>
          </cell>
        </row>
        <row r="233">
          <cell r="F233">
            <v>100000</v>
          </cell>
        </row>
      </sheetData>
      <sheetData sheetId="4" refreshError="1">
        <row r="8">
          <cell r="D8">
            <v>306600</v>
          </cell>
        </row>
        <row r="9">
          <cell r="D9">
            <v>113400</v>
          </cell>
        </row>
        <row r="22">
          <cell r="D22">
            <v>306600</v>
          </cell>
        </row>
        <row r="23">
          <cell r="D23">
            <v>113400</v>
          </cell>
        </row>
        <row r="24">
          <cell r="D24">
            <v>260724</v>
          </cell>
        </row>
        <row r="25">
          <cell r="D25">
            <v>14163413</v>
          </cell>
        </row>
      </sheetData>
      <sheetData sheetId="5" refreshError="1">
        <row r="8">
          <cell r="F8">
            <v>8000000</v>
          </cell>
        </row>
        <row r="10">
          <cell r="F10">
            <v>560000</v>
          </cell>
        </row>
        <row r="11">
          <cell r="F11">
            <v>2156800</v>
          </cell>
        </row>
        <row r="13">
          <cell r="F13">
            <v>5040000</v>
          </cell>
        </row>
        <row r="21">
          <cell r="F21">
            <v>16540000</v>
          </cell>
        </row>
        <row r="23">
          <cell r="F23">
            <v>800000</v>
          </cell>
        </row>
      </sheetData>
      <sheetData sheetId="6" refreshError="1">
        <row r="45">
          <cell r="D45">
            <v>65150286</v>
          </cell>
        </row>
        <row r="50">
          <cell r="D50">
            <v>31033000</v>
          </cell>
        </row>
        <row r="52">
          <cell r="D52">
            <v>6000000</v>
          </cell>
        </row>
        <row r="53">
          <cell r="D53">
            <v>65150286</v>
          </cell>
        </row>
      </sheetData>
      <sheetData sheetId="7" refreshError="1">
        <row r="9">
          <cell r="E9">
            <v>2000000</v>
          </cell>
        </row>
        <row r="10">
          <cell r="E10">
            <v>540000</v>
          </cell>
        </row>
        <row r="24">
          <cell r="E24">
            <v>183307087</v>
          </cell>
          <cell r="K24">
            <v>49492913.385826766</v>
          </cell>
        </row>
        <row r="25">
          <cell r="E25">
            <v>1181102</v>
          </cell>
          <cell r="K25">
            <v>318897.63779527554</v>
          </cell>
        </row>
        <row r="26">
          <cell r="E26">
            <v>11811024</v>
          </cell>
          <cell r="K26">
            <v>3188976.3779527564</v>
          </cell>
        </row>
        <row r="27">
          <cell r="E27">
            <v>787402</v>
          </cell>
          <cell r="K27">
            <v>212598.42519685044</v>
          </cell>
        </row>
        <row r="28">
          <cell r="E28">
            <v>1023622</v>
          </cell>
        </row>
        <row r="29">
          <cell r="E29">
            <v>1259843</v>
          </cell>
        </row>
        <row r="31">
          <cell r="E31">
            <v>2362205</v>
          </cell>
        </row>
        <row r="32">
          <cell r="E32">
            <v>3000000</v>
          </cell>
          <cell r="K32">
            <v>810000</v>
          </cell>
        </row>
        <row r="33">
          <cell r="E33">
            <v>2362205</v>
          </cell>
          <cell r="K33">
            <v>637795.27559055109</v>
          </cell>
        </row>
        <row r="34">
          <cell r="E34">
            <v>629921</v>
          </cell>
        </row>
        <row r="35">
          <cell r="E35">
            <v>1181102</v>
          </cell>
        </row>
        <row r="36">
          <cell r="E36">
            <v>1968504</v>
          </cell>
        </row>
        <row r="37">
          <cell r="E37">
            <v>2999800</v>
          </cell>
        </row>
        <row r="38">
          <cell r="E38">
            <v>2274803</v>
          </cell>
        </row>
        <row r="49">
          <cell r="E49">
            <v>8425197</v>
          </cell>
        </row>
        <row r="50">
          <cell r="E50">
            <v>2274803</v>
          </cell>
        </row>
        <row r="51">
          <cell r="E51">
            <v>207448620</v>
          </cell>
        </row>
        <row r="52">
          <cell r="E52">
            <v>55201181</v>
          </cell>
        </row>
      </sheetData>
      <sheetData sheetId="8" refreshError="1"/>
      <sheetData sheetId="9" refreshError="1">
        <row r="65">
          <cell r="I65">
            <v>1214567</v>
          </cell>
        </row>
        <row r="68">
          <cell r="I68">
            <v>275591</v>
          </cell>
        </row>
        <row r="69">
          <cell r="I69">
            <v>402343</v>
          </cell>
        </row>
        <row r="74">
          <cell r="I74">
            <v>115781015</v>
          </cell>
        </row>
        <row r="76">
          <cell r="I76">
            <v>3360000</v>
          </cell>
        </row>
        <row r="77">
          <cell r="I77">
            <v>798000</v>
          </cell>
        </row>
        <row r="78">
          <cell r="I78">
            <v>1474680</v>
          </cell>
        </row>
        <row r="80">
          <cell r="I80">
            <v>420000</v>
          </cell>
        </row>
        <row r="81">
          <cell r="I81">
            <v>6516000</v>
          </cell>
        </row>
        <row r="82">
          <cell r="I82">
            <v>21297287.324999999</v>
          </cell>
        </row>
        <row r="83">
          <cell r="I83">
            <v>574803</v>
          </cell>
        </row>
        <row r="84">
          <cell r="I84">
            <v>44366278</v>
          </cell>
        </row>
        <row r="85">
          <cell r="I85">
            <v>314961</v>
          </cell>
        </row>
        <row r="86">
          <cell r="I86">
            <v>3937008</v>
          </cell>
        </row>
        <row r="87">
          <cell r="I87">
            <v>2047244</v>
          </cell>
        </row>
        <row r="88">
          <cell r="I88">
            <v>5164882</v>
          </cell>
        </row>
        <row r="89">
          <cell r="I89">
            <v>2437205</v>
          </cell>
        </row>
        <row r="90">
          <cell r="I90">
            <v>226925</v>
          </cell>
        </row>
        <row r="91">
          <cell r="I91">
            <v>10683290</v>
          </cell>
        </row>
        <row r="92">
          <cell r="I92">
            <v>1490158</v>
          </cell>
        </row>
        <row r="93">
          <cell r="I93">
            <v>402343</v>
          </cell>
        </row>
        <row r="94">
          <cell r="I94">
            <v>6052000</v>
          </cell>
        </row>
      </sheetData>
      <sheetData sheetId="10" refreshError="1">
        <row r="42">
          <cell r="I42">
            <v>8279976</v>
          </cell>
        </row>
        <row r="43">
          <cell r="I43">
            <v>632856</v>
          </cell>
        </row>
        <row r="44">
          <cell r="I44">
            <v>264000</v>
          </cell>
        </row>
        <row r="45">
          <cell r="I45">
            <v>10000</v>
          </cell>
        </row>
        <row r="46">
          <cell r="I46">
            <v>36000</v>
          </cell>
        </row>
        <row r="47">
          <cell r="I47">
            <v>10000</v>
          </cell>
        </row>
        <row r="48">
          <cell r="I48">
            <v>1592309.96</v>
          </cell>
        </row>
        <row r="49">
          <cell r="I49">
            <v>1200000</v>
          </cell>
        </row>
        <row r="50">
          <cell r="I50">
            <v>550000</v>
          </cell>
        </row>
        <row r="51">
          <cell r="I51">
            <v>182500</v>
          </cell>
        </row>
        <row r="52">
          <cell r="I52">
            <v>220000</v>
          </cell>
        </row>
        <row r="53">
          <cell r="I53">
            <v>566000</v>
          </cell>
        </row>
        <row r="54">
          <cell r="I54">
            <v>100000</v>
          </cell>
        </row>
        <row r="55">
          <cell r="I55">
            <v>50000</v>
          </cell>
        </row>
        <row r="56">
          <cell r="I56">
            <v>510495</v>
          </cell>
        </row>
        <row r="59">
          <cell r="I59">
            <v>550000</v>
          </cell>
        </row>
        <row r="60">
          <cell r="I60">
            <v>90000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Bev.Hiv."/>
      <sheetName val="Bev.Óvoda"/>
      <sheetName val="Bev.Könyv."/>
      <sheetName val="Önk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 refreshError="1">
        <row r="6">
          <cell r="E6">
            <v>600000</v>
          </cell>
        </row>
        <row r="7">
          <cell r="E7">
            <v>162000</v>
          </cell>
        </row>
        <row r="14">
          <cell r="E14">
            <v>1100000</v>
          </cell>
        </row>
        <row r="15">
          <cell r="E15">
            <v>1400000</v>
          </cell>
        </row>
        <row r="17">
          <cell r="E17">
            <v>7000000</v>
          </cell>
        </row>
        <row r="18">
          <cell r="E18">
            <v>4000000</v>
          </cell>
        </row>
        <row r="23">
          <cell r="E23">
            <v>0</v>
          </cell>
        </row>
        <row r="24">
          <cell r="E24">
            <v>600000</v>
          </cell>
        </row>
        <row r="30">
          <cell r="E30">
            <v>0</v>
          </cell>
        </row>
        <row r="32">
          <cell r="E32">
            <v>1000000</v>
          </cell>
        </row>
        <row r="33">
          <cell r="E33">
            <v>1000000</v>
          </cell>
        </row>
        <row r="38">
          <cell r="E38">
            <v>169595658</v>
          </cell>
        </row>
        <row r="39">
          <cell r="E39">
            <v>124179400</v>
          </cell>
        </row>
        <row r="40">
          <cell r="E40">
            <v>31033674</v>
          </cell>
        </row>
        <row r="41">
          <cell r="E41">
            <v>5740000</v>
          </cell>
        </row>
        <row r="42">
          <cell r="E42">
            <v>5960520</v>
          </cell>
        </row>
        <row r="43">
          <cell r="E43">
            <v>36740794</v>
          </cell>
        </row>
        <row r="44">
          <cell r="E44">
            <v>729600</v>
          </cell>
        </row>
        <row r="45">
          <cell r="E45">
            <v>10808770</v>
          </cell>
        </row>
        <row r="52">
          <cell r="E52">
            <v>5100000</v>
          </cell>
        </row>
        <row r="53">
          <cell r="E53">
            <v>600000</v>
          </cell>
        </row>
        <row r="67">
          <cell r="E67">
            <v>600000</v>
          </cell>
        </row>
        <row r="96">
          <cell r="F96">
            <v>0</v>
          </cell>
        </row>
      </sheetData>
      <sheetData sheetId="1" refreshError="1">
        <row r="9">
          <cell r="H9">
            <v>44194</v>
          </cell>
        </row>
      </sheetData>
      <sheetData sheetId="2" refreshError="1">
        <row r="8">
          <cell r="E8">
            <v>1510870</v>
          </cell>
        </row>
        <row r="13">
          <cell r="E13">
            <v>8922244</v>
          </cell>
        </row>
        <row r="14">
          <cell r="E14">
            <v>8013664</v>
          </cell>
        </row>
        <row r="20">
          <cell r="E20">
            <v>6141594</v>
          </cell>
        </row>
        <row r="21">
          <cell r="E21">
            <v>731260</v>
          </cell>
        </row>
        <row r="27">
          <cell r="E27">
            <v>2690142</v>
          </cell>
        </row>
      </sheetData>
      <sheetData sheetId="3" refreshError="1">
        <row r="14">
          <cell r="D14">
            <v>260724</v>
          </cell>
        </row>
      </sheetData>
      <sheetData sheetId="4" refreshError="1">
        <row r="7">
          <cell r="E7">
            <v>13060000</v>
          </cell>
        </row>
        <row r="8">
          <cell r="E8">
            <v>192000</v>
          </cell>
        </row>
        <row r="11">
          <cell r="E11">
            <v>1330000</v>
          </cell>
        </row>
        <row r="12">
          <cell r="E12">
            <v>50000</v>
          </cell>
        </row>
        <row r="18">
          <cell r="E18">
            <v>50000</v>
          </cell>
        </row>
        <row r="20">
          <cell r="E20">
            <v>85000</v>
          </cell>
        </row>
        <row r="23">
          <cell r="E23">
            <v>20000</v>
          </cell>
        </row>
        <row r="24">
          <cell r="E24">
            <v>50000</v>
          </cell>
        </row>
        <row r="25">
          <cell r="E25">
            <v>150000</v>
          </cell>
        </row>
        <row r="31">
          <cell r="E31">
            <v>3528000</v>
          </cell>
        </row>
        <row r="32">
          <cell r="E32">
            <v>96000</v>
          </cell>
        </row>
        <row r="35">
          <cell r="E35">
            <v>374000</v>
          </cell>
        </row>
        <row r="40">
          <cell r="E40">
            <v>50000</v>
          </cell>
        </row>
        <row r="42">
          <cell r="E42">
            <v>120000</v>
          </cell>
        </row>
        <row r="45">
          <cell r="E45">
            <v>12700000</v>
          </cell>
        </row>
        <row r="46">
          <cell r="E46">
            <v>800000</v>
          </cell>
        </row>
        <row r="47">
          <cell r="E47">
            <v>390000</v>
          </cell>
        </row>
        <row r="61">
          <cell r="E61">
            <v>19165000</v>
          </cell>
        </row>
        <row r="62">
          <cell r="F62">
            <v>1135000</v>
          </cell>
        </row>
        <row r="63">
          <cell r="E63">
            <v>672000</v>
          </cell>
        </row>
        <row r="65">
          <cell r="E65">
            <v>200000</v>
          </cell>
        </row>
        <row r="70">
          <cell r="E70">
            <v>100000</v>
          </cell>
        </row>
        <row r="72">
          <cell r="E72">
            <v>150000</v>
          </cell>
        </row>
        <row r="75">
          <cell r="E75">
            <v>800000</v>
          </cell>
        </row>
        <row r="76">
          <cell r="E76">
            <v>4000000</v>
          </cell>
        </row>
        <row r="77">
          <cell r="E77">
            <v>20600000</v>
          </cell>
        </row>
        <row r="78">
          <cell r="E78">
            <v>7161000</v>
          </cell>
        </row>
        <row r="79">
          <cell r="E79">
            <v>1930000</v>
          </cell>
        </row>
        <row r="84">
          <cell r="E84">
            <v>202400</v>
          </cell>
        </row>
        <row r="90">
          <cell r="E90">
            <v>300000</v>
          </cell>
        </row>
        <row r="91">
          <cell r="E91">
            <v>33600</v>
          </cell>
        </row>
        <row r="92">
          <cell r="E92">
            <v>35000</v>
          </cell>
        </row>
        <row r="97">
          <cell r="E97">
            <v>330000</v>
          </cell>
        </row>
        <row r="102">
          <cell r="E102">
            <v>19835363</v>
          </cell>
        </row>
        <row r="103">
          <cell r="E103">
            <v>3600000</v>
          </cell>
        </row>
        <row r="110">
          <cell r="F110">
            <v>60000</v>
          </cell>
        </row>
        <row r="111">
          <cell r="F111">
            <v>185000</v>
          </cell>
        </row>
        <row r="113">
          <cell r="E113">
            <v>3891879</v>
          </cell>
        </row>
        <row r="118">
          <cell r="E118">
            <v>30000</v>
          </cell>
        </row>
        <row r="121">
          <cell r="E121">
            <v>1400000</v>
          </cell>
        </row>
        <row r="122">
          <cell r="E122">
            <v>500000</v>
          </cell>
        </row>
        <row r="123">
          <cell r="E123">
            <v>565000</v>
          </cell>
        </row>
        <row r="129">
          <cell r="E129">
            <v>2000000</v>
          </cell>
        </row>
        <row r="134">
          <cell r="E134">
            <v>225000</v>
          </cell>
        </row>
        <row r="135">
          <cell r="E135">
            <v>20500</v>
          </cell>
        </row>
        <row r="141">
          <cell r="E141">
            <v>135000</v>
          </cell>
        </row>
        <row r="146">
          <cell r="E146">
            <v>5946000</v>
          </cell>
        </row>
        <row r="147">
          <cell r="E147">
            <v>192000</v>
          </cell>
        </row>
        <row r="148">
          <cell r="E148">
            <v>50000</v>
          </cell>
        </row>
        <row r="155">
          <cell r="E155">
            <v>10000</v>
          </cell>
        </row>
        <row r="156">
          <cell r="E156">
            <v>15000</v>
          </cell>
        </row>
        <row r="171">
          <cell r="F171">
            <v>400000</v>
          </cell>
        </row>
        <row r="177">
          <cell r="E177">
            <v>0</v>
          </cell>
        </row>
        <row r="184">
          <cell r="E184">
            <v>80000</v>
          </cell>
        </row>
        <row r="190">
          <cell r="F190">
            <v>64000</v>
          </cell>
        </row>
      </sheetData>
      <sheetData sheetId="5" refreshError="1"/>
      <sheetData sheetId="6" refreshError="1">
        <row r="8">
          <cell r="D8">
            <v>3000000</v>
          </cell>
        </row>
        <row r="13">
          <cell r="D13">
            <v>500000</v>
          </cell>
        </row>
        <row r="18">
          <cell r="D18">
            <v>17040000</v>
          </cell>
        </row>
        <row r="23">
          <cell r="D23">
            <v>126000</v>
          </cell>
        </row>
        <row r="24">
          <cell r="D24">
            <v>220000</v>
          </cell>
        </row>
        <row r="25">
          <cell r="D25">
            <v>50000</v>
          </cell>
        </row>
        <row r="26">
          <cell r="D26">
            <v>432000</v>
          </cell>
        </row>
        <row r="27">
          <cell r="D27">
            <v>6000000</v>
          </cell>
        </row>
        <row r="28">
          <cell r="D28">
            <v>3000000</v>
          </cell>
        </row>
        <row r="29">
          <cell r="D29">
            <v>400000</v>
          </cell>
        </row>
        <row r="30">
          <cell r="D30">
            <v>765000</v>
          </cell>
        </row>
        <row r="40">
          <cell r="D40">
            <v>5500000</v>
          </cell>
        </row>
      </sheetData>
      <sheetData sheetId="7" refreshError="1"/>
      <sheetData sheetId="8" refreshError="1"/>
      <sheetData sheetId="9" refreshError="1">
        <row r="12">
          <cell r="E12">
            <v>83759015</v>
          </cell>
        </row>
        <row r="14">
          <cell r="E14">
            <v>0</v>
          </cell>
        </row>
        <row r="15">
          <cell r="E15">
            <v>2208000</v>
          </cell>
        </row>
        <row r="16">
          <cell r="E16">
            <v>1355880</v>
          </cell>
        </row>
        <row r="17">
          <cell r="E17">
            <v>0</v>
          </cell>
        </row>
        <row r="18">
          <cell r="E18">
            <v>276000</v>
          </cell>
        </row>
        <row r="19">
          <cell r="E19">
            <v>6516000</v>
          </cell>
        </row>
        <row r="21">
          <cell r="E21">
            <v>32022000</v>
          </cell>
        </row>
        <row r="22">
          <cell r="E22">
            <v>118800</v>
          </cell>
        </row>
        <row r="23">
          <cell r="E23">
            <v>144000</v>
          </cell>
        </row>
        <row r="24">
          <cell r="E24">
            <v>1152000</v>
          </cell>
        </row>
        <row r="25">
          <cell r="E25">
            <v>0</v>
          </cell>
        </row>
        <row r="26">
          <cell r="E26">
            <v>798000</v>
          </cell>
        </row>
        <row r="33">
          <cell r="I33">
            <v>417323</v>
          </cell>
        </row>
        <row r="35">
          <cell r="I35">
            <v>314961</v>
          </cell>
        </row>
        <row r="36">
          <cell r="I36">
            <v>3937008</v>
          </cell>
        </row>
        <row r="37">
          <cell r="I37">
            <v>944882</v>
          </cell>
        </row>
        <row r="38">
          <cell r="I38">
            <v>4149134</v>
          </cell>
        </row>
        <row r="39">
          <cell r="I39">
            <v>2075000</v>
          </cell>
        </row>
        <row r="40">
          <cell r="I40">
            <v>28500</v>
          </cell>
        </row>
        <row r="43">
          <cell r="I43">
            <v>157480</v>
          </cell>
        </row>
        <row r="44">
          <cell r="I44">
            <v>1015748</v>
          </cell>
        </row>
        <row r="45">
          <cell r="I45">
            <v>1102362</v>
          </cell>
        </row>
        <row r="46">
          <cell r="I46">
            <v>198425</v>
          </cell>
        </row>
        <row r="47">
          <cell r="I47">
            <v>362205</v>
          </cell>
        </row>
        <row r="75">
          <cell r="I75">
            <v>0</v>
          </cell>
        </row>
        <row r="79">
          <cell r="I79">
            <v>0</v>
          </cell>
        </row>
      </sheetData>
      <sheetData sheetId="10" refreshError="1">
        <row r="7">
          <cell r="E7">
            <v>8279976</v>
          </cell>
        </row>
        <row r="8">
          <cell r="I8">
            <v>550000</v>
          </cell>
        </row>
        <row r="9">
          <cell r="I9">
            <v>632856</v>
          </cell>
        </row>
        <row r="10">
          <cell r="E10">
            <v>264000</v>
          </cell>
        </row>
        <row r="11">
          <cell r="E11">
            <v>10000</v>
          </cell>
        </row>
        <row r="12">
          <cell r="E12">
            <v>36000</v>
          </cell>
        </row>
        <row r="20">
          <cell r="E20">
            <v>1200000</v>
          </cell>
        </row>
        <row r="21">
          <cell r="E21">
            <v>60000</v>
          </cell>
        </row>
        <row r="23">
          <cell r="E23">
            <v>400000</v>
          </cell>
        </row>
        <row r="24">
          <cell r="E24">
            <v>182500</v>
          </cell>
        </row>
        <row r="25">
          <cell r="E25">
            <v>220000</v>
          </cell>
        </row>
        <row r="26">
          <cell r="E26">
            <v>566000</v>
          </cell>
        </row>
        <row r="27">
          <cell r="E27">
            <v>100000</v>
          </cell>
        </row>
        <row r="28">
          <cell r="E28">
            <v>50000</v>
          </cell>
        </row>
        <row r="29">
          <cell r="E29">
            <v>150000</v>
          </cell>
        </row>
        <row r="30">
          <cell r="E30">
            <v>450495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nk."/>
      <sheetName val="Önk.A"/>
      <sheetName val="Önk.B"/>
      <sheetName val="Önk.C"/>
      <sheetName val="Bev.Hiv."/>
      <sheetName val="Hiv."/>
      <sheetName val="SZLK"/>
      <sheetName val="Beruházás"/>
      <sheetName val="Szoc."/>
      <sheetName val="Támogatás"/>
      <sheetName val="Bev.Óvoda"/>
      <sheetName val="Ovi"/>
      <sheetName val="Bev.Bölcsi"/>
      <sheetName val="Bölcsi"/>
      <sheetName val="Bev.Könyv."/>
      <sheetName val="Könyvtár"/>
    </sheetNames>
    <sheetDataSet>
      <sheetData sheetId="0">
        <row r="103">
          <cell r="F103">
            <v>14200000</v>
          </cell>
        </row>
      </sheetData>
      <sheetData sheetId="1">
        <row r="219">
          <cell r="F219">
            <v>77691681</v>
          </cell>
        </row>
      </sheetData>
      <sheetData sheetId="2">
        <row r="226">
          <cell r="F226">
            <v>12203107.185000002</v>
          </cell>
        </row>
      </sheetData>
      <sheetData sheetId="3"/>
      <sheetData sheetId="4"/>
      <sheetData sheetId="5">
        <row r="72">
          <cell r="Q72">
            <v>5515980</v>
          </cell>
        </row>
      </sheetData>
      <sheetData sheetId="6">
        <row r="22">
          <cell r="R22">
            <v>4409134</v>
          </cell>
        </row>
      </sheetData>
      <sheetData sheetId="7">
        <row r="28">
          <cell r="F28">
            <v>51732661</v>
          </cell>
        </row>
        <row r="42">
          <cell r="I42">
            <v>64147956</v>
          </cell>
        </row>
      </sheetData>
      <sheetData sheetId="8"/>
      <sheetData sheetId="9"/>
      <sheetData sheetId="10"/>
      <sheetData sheetId="11">
        <row r="94">
          <cell r="I94">
            <v>322834.64566929132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.össz.."/>
      <sheetName val="kiad.össz.."/>
      <sheetName val="önk.bev."/>
      <sheetName val="önk.kiad."/>
      <sheetName val="hivatal bev."/>
      <sheetName val="hivatal kiad."/>
      <sheetName val="óvoda bev."/>
      <sheetName val="óvoda kiad."/>
      <sheetName val="könyvtár bev."/>
      <sheetName val="könyvtár kiad."/>
      <sheetName val="beruházás"/>
      <sheetName val="tartalék"/>
      <sheetName val="maradvány"/>
      <sheetName val="Mérleg"/>
      <sheetName val="Létszám"/>
      <sheetName val="Tervezett"/>
      <sheetName val="Közvetett támogatások"/>
      <sheetName val="Több éves kihatás"/>
      <sheetName val="Felh."/>
      <sheetName val="Adósság"/>
      <sheetName val="EU"/>
      <sheetName val="Eredménykimutatás"/>
      <sheetName val="Vagyonkimutatás"/>
    </sheetNames>
    <sheetDataSet>
      <sheetData sheetId="0" refreshError="1"/>
      <sheetData sheetId="1">
        <row r="19">
          <cell r="L19">
            <v>314392617</v>
          </cell>
        </row>
        <row r="20">
          <cell r="L20">
            <v>45955594</v>
          </cell>
        </row>
        <row r="34">
          <cell r="L34">
            <v>182596310</v>
          </cell>
        </row>
        <row r="37">
          <cell r="L37">
            <v>11139016</v>
          </cell>
        </row>
        <row r="42">
          <cell r="L42">
            <v>29201240</v>
          </cell>
        </row>
        <row r="47">
          <cell r="L47">
            <v>161299228</v>
          </cell>
        </row>
        <row r="50">
          <cell r="L50">
            <v>45270427</v>
          </cell>
        </row>
        <row r="52">
          <cell r="L52">
            <v>0</v>
          </cell>
        </row>
        <row r="60">
          <cell r="L60">
            <v>341244293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K4" sqref="K4"/>
    </sheetView>
  </sheetViews>
  <sheetFormatPr defaultRowHeight="15" x14ac:dyDescent="0.25"/>
  <cols>
    <col min="1" max="1" width="9.28515625" style="501" bestFit="1" customWidth="1"/>
    <col min="2" max="2" width="59" style="130" customWidth="1"/>
    <col min="3" max="3" width="8.5703125" style="130" customWidth="1"/>
    <col min="4" max="4" width="1.140625" style="130" hidden="1" customWidth="1"/>
    <col min="5" max="6" width="8.85546875" style="130" hidden="1" customWidth="1"/>
    <col min="7" max="7" width="20.28515625" style="408" customWidth="1"/>
    <col min="8" max="9" width="12.42578125" style="130" bestFit="1" customWidth="1"/>
    <col min="10" max="10" width="9.28515625" style="130" bestFit="1" customWidth="1"/>
    <col min="11" max="11" width="34.85546875" style="130" bestFit="1" customWidth="1"/>
    <col min="12" max="12" width="19" style="130" customWidth="1"/>
    <col min="13" max="16384" width="9.140625" style="130"/>
  </cols>
  <sheetData>
    <row r="1" spans="1:12" x14ac:dyDescent="0.25">
      <c r="A1" s="640" t="s">
        <v>527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2" x14ac:dyDescent="0.25">
      <c r="B2" s="481"/>
      <c r="C2" s="481"/>
      <c r="D2" s="481"/>
      <c r="E2" s="481"/>
      <c r="F2" s="481"/>
      <c r="G2" s="481"/>
    </row>
    <row r="3" spans="1:12" ht="22.15" customHeight="1" x14ac:dyDescent="0.25">
      <c r="A3" s="630" t="s">
        <v>211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2" ht="22.15" customHeight="1" x14ac:dyDescent="0.25">
      <c r="A4" s="630" t="s">
        <v>212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2" ht="22.15" customHeight="1" x14ac:dyDescent="0.25">
      <c r="A5" s="513"/>
      <c r="B5" s="514"/>
      <c r="C5" s="514"/>
      <c r="D5" s="514"/>
      <c r="E5" s="514"/>
      <c r="F5" s="514"/>
      <c r="G5" s="514"/>
    </row>
    <row r="6" spans="1:12" ht="22.15" customHeight="1" x14ac:dyDescent="0.25">
      <c r="A6" s="631" t="s">
        <v>189</v>
      </c>
      <c r="B6" s="632" t="s">
        <v>110</v>
      </c>
      <c r="C6" s="633" t="s">
        <v>210</v>
      </c>
      <c r="D6" s="633"/>
      <c r="E6" s="633"/>
      <c r="F6" s="633"/>
      <c r="G6" s="633" t="s">
        <v>190</v>
      </c>
      <c r="H6" s="634" t="s">
        <v>319</v>
      </c>
      <c r="I6" s="635"/>
      <c r="J6" s="636"/>
      <c r="K6" s="646" t="s">
        <v>366</v>
      </c>
      <c r="L6" s="644" t="s">
        <v>367</v>
      </c>
    </row>
    <row r="7" spans="1:12" ht="43.5" customHeight="1" x14ac:dyDescent="0.25">
      <c r="A7" s="631"/>
      <c r="B7" s="632"/>
      <c r="C7" s="633"/>
      <c r="D7" s="633"/>
      <c r="E7" s="633"/>
      <c r="F7" s="633"/>
      <c r="G7" s="633"/>
      <c r="H7" s="316" t="s">
        <v>84</v>
      </c>
      <c r="I7" s="316" t="s">
        <v>85</v>
      </c>
      <c r="J7" s="316" t="s">
        <v>86</v>
      </c>
      <c r="K7" s="646"/>
      <c r="L7" s="645"/>
    </row>
    <row r="8" spans="1:12" x14ac:dyDescent="0.25">
      <c r="A8" s="499" t="s">
        <v>191</v>
      </c>
      <c r="B8" s="373" t="s">
        <v>192</v>
      </c>
      <c r="C8" s="638" t="s">
        <v>38</v>
      </c>
      <c r="D8" s="638"/>
      <c r="E8" s="638"/>
      <c r="F8" s="638"/>
      <c r="G8" s="395">
        <f>önk.bev.!G7+'hivatal bev.'!G7+'óvoda bev.'!G7+'könyvtár bev.'!G7</f>
        <v>169595658</v>
      </c>
      <c r="H8" s="395">
        <f>önk.bev.!H7</f>
        <v>169595658</v>
      </c>
      <c r="I8" s="395"/>
      <c r="J8" s="46"/>
      <c r="K8" s="483">
        <f>önk.bev.!K7+'hivatal bev.'!K7+'óvoda bev.'!K7+'könyvtár bev.'!K7</f>
        <v>170203249</v>
      </c>
      <c r="L8" s="483">
        <f>önk.bev.!L7+'hivatal bev.'!L7+'óvoda bev.'!L7+'könyvtár bev.'!L7</f>
        <v>170203249</v>
      </c>
    </row>
    <row r="9" spans="1:12" ht="23.25" customHeight="1" x14ac:dyDescent="0.25">
      <c r="A9" s="499" t="s">
        <v>193</v>
      </c>
      <c r="B9" s="330" t="s">
        <v>140</v>
      </c>
      <c r="C9" s="638" t="s">
        <v>39</v>
      </c>
      <c r="D9" s="638"/>
      <c r="E9" s="638"/>
      <c r="F9" s="638"/>
      <c r="G9" s="395">
        <f>önk.bev.!G8+'hivatal bev.'!G8+'óvoda bev.'!G8+'könyvtár bev.'!G8</f>
        <v>124179400</v>
      </c>
      <c r="H9" s="395">
        <f>önk.bev.!H8</f>
        <v>124179400</v>
      </c>
      <c r="I9" s="395"/>
      <c r="J9" s="46"/>
      <c r="K9" s="483">
        <f>önk.bev.!K8+'hivatal bev.'!K8+'óvoda bev.'!K8+'könyvtár bev.'!K8</f>
        <v>125745870</v>
      </c>
      <c r="L9" s="483">
        <f>önk.bev.!L8+'hivatal bev.'!L8+'óvoda bev.'!L8+'könyvtár bev.'!L8</f>
        <v>125745870</v>
      </c>
    </row>
    <row r="10" spans="1:12" ht="28.9" customHeight="1" x14ac:dyDescent="0.25">
      <c r="A10" s="499" t="s">
        <v>194</v>
      </c>
      <c r="B10" s="330" t="s">
        <v>213</v>
      </c>
      <c r="C10" s="638" t="s">
        <v>214</v>
      </c>
      <c r="D10" s="638"/>
      <c r="E10" s="638"/>
      <c r="F10" s="638"/>
      <c r="G10" s="395">
        <f>önk.bev.!G9+'hivatal bev.'!G9+'óvoda bev.'!G9+'könyvtár bev.'!G9</f>
        <v>42734194</v>
      </c>
      <c r="H10" s="395">
        <v>0</v>
      </c>
      <c r="I10" s="395"/>
      <c r="J10" s="46"/>
      <c r="K10" s="483">
        <f>önk.bev.!K9+'hivatal bev.'!K9+'óvoda bev.'!K9+'könyvtár bev.'!K9</f>
        <v>48216637</v>
      </c>
      <c r="L10" s="483">
        <f>önk.bev.!L9+'hivatal bev.'!L9+'óvoda bev.'!L9+'könyvtár bev.'!L9</f>
        <v>48216637</v>
      </c>
    </row>
    <row r="11" spans="1:12" ht="28.9" customHeight="1" x14ac:dyDescent="0.25">
      <c r="A11" s="499" t="s">
        <v>195</v>
      </c>
      <c r="B11" s="330" t="s">
        <v>215</v>
      </c>
      <c r="C11" s="421" t="s">
        <v>216</v>
      </c>
      <c r="D11" s="421"/>
      <c r="E11" s="421"/>
      <c r="F11" s="421"/>
      <c r="G11" s="395">
        <f>önk.bev.!G10+'hivatal bev.'!G10+'óvoda bev.'!G10+'könyvtár bev.'!G10</f>
        <v>37470394</v>
      </c>
      <c r="H11" s="395">
        <v>0</v>
      </c>
      <c r="I11" s="395"/>
      <c r="J11" s="46"/>
      <c r="K11" s="483">
        <f>önk.bev.!K10+'hivatal bev.'!K10+'óvoda bev.'!K10+'könyvtár bev.'!K10</f>
        <v>44854423</v>
      </c>
      <c r="L11" s="483">
        <f>önk.bev.!L10+'hivatal bev.'!L10+'óvoda bev.'!L10+'könyvtár bev.'!L10</f>
        <v>44854423</v>
      </c>
    </row>
    <row r="12" spans="1:12" ht="28.9" customHeight="1" x14ac:dyDescent="0.25">
      <c r="A12" s="499" t="s">
        <v>197</v>
      </c>
      <c r="B12" s="330" t="s">
        <v>217</v>
      </c>
      <c r="C12" s="421" t="s">
        <v>40</v>
      </c>
      <c r="D12" s="421"/>
      <c r="E12" s="421"/>
      <c r="F12" s="421"/>
      <c r="G12" s="395">
        <v>80204588</v>
      </c>
      <c r="H12" s="395">
        <f>önk.bev.!H11</f>
        <v>80204588</v>
      </c>
      <c r="I12" s="395"/>
      <c r="J12" s="46"/>
      <c r="K12" s="483">
        <f>önk.bev.!K11+'hivatal bev.'!K11+'óvoda bev.'!K11+'könyvtár bev.'!K11</f>
        <v>93071060</v>
      </c>
      <c r="L12" s="483">
        <f>önk.bev.!L11+'hivatal bev.'!L11+'óvoda bev.'!L11+'könyvtár bev.'!L11</f>
        <v>93071060</v>
      </c>
    </row>
    <row r="13" spans="1:12" x14ac:dyDescent="0.25">
      <c r="A13" s="499" t="s">
        <v>198</v>
      </c>
      <c r="B13" s="330" t="s">
        <v>196</v>
      </c>
      <c r="C13" s="638" t="s">
        <v>44</v>
      </c>
      <c r="D13" s="638"/>
      <c r="E13" s="638"/>
      <c r="F13" s="638"/>
      <c r="G13" s="395">
        <f>önk.bev.!G12+'hivatal bev.'!G12+'óvoda bev.'!G12+'könyvtár bev.'!G12</f>
        <v>10808770</v>
      </c>
      <c r="H13" s="395">
        <f>önk.bev.!H12</f>
        <v>10808770</v>
      </c>
      <c r="I13" s="395"/>
      <c r="J13" s="46"/>
      <c r="K13" s="483">
        <f>önk.bev.!K12+'hivatal bev.'!K12+'óvoda bev.'!K12+'könyvtár bev.'!K12</f>
        <v>11636086</v>
      </c>
      <c r="L13" s="483">
        <f>önk.bev.!L12+'hivatal bev.'!L12+'óvoda bev.'!L12+'könyvtár bev.'!L12</f>
        <v>11636086</v>
      </c>
    </row>
    <row r="14" spans="1:12" x14ac:dyDescent="0.25">
      <c r="A14" s="499" t="s">
        <v>200</v>
      </c>
      <c r="B14" s="330" t="s">
        <v>365</v>
      </c>
      <c r="C14" s="421" t="s">
        <v>352</v>
      </c>
      <c r="D14" s="421"/>
      <c r="E14" s="421"/>
      <c r="F14" s="421"/>
      <c r="G14" s="395"/>
      <c r="H14" s="395"/>
      <c r="I14" s="395"/>
      <c r="J14" s="46"/>
      <c r="K14" s="483">
        <f>önk.bev.!K13+'hivatal bev.'!K13+'óvoda bev.'!K13+'könyvtár bev.'!K13</f>
        <v>25259331</v>
      </c>
      <c r="L14" s="483">
        <f>önk.bev.!L13+'hivatal bev.'!L13+'óvoda bev.'!L13+'könyvtár bev.'!L13</f>
        <v>25259331</v>
      </c>
    </row>
    <row r="15" spans="1:12" x14ac:dyDescent="0.25">
      <c r="A15" s="499" t="s">
        <v>218</v>
      </c>
      <c r="B15" s="330" t="s">
        <v>199</v>
      </c>
      <c r="C15" s="638" t="s">
        <v>161</v>
      </c>
      <c r="D15" s="638"/>
      <c r="E15" s="638"/>
      <c r="F15" s="638"/>
      <c r="G15" s="395">
        <f>önk.bev.!G14+'hivatal bev.'!G14+'óvoda bev.'!G14+'könyvtár bev.'!G14</f>
        <v>0</v>
      </c>
      <c r="H15" s="395">
        <v>0</v>
      </c>
      <c r="I15" s="395"/>
      <c r="J15" s="46"/>
      <c r="K15" s="483">
        <f>önk.bev.!K14+'hivatal bev.'!K14+'óvoda bev.'!K14+'könyvtár bev.'!K14</f>
        <v>0</v>
      </c>
      <c r="L15" s="483">
        <f>önk.bev.!L14+'hivatal bev.'!L14+'óvoda bev.'!L14+'könyvtár bev.'!L14</f>
        <v>0</v>
      </c>
    </row>
    <row r="16" spans="1:12" ht="14.45" customHeight="1" x14ac:dyDescent="0.25">
      <c r="A16" s="499" t="s">
        <v>219</v>
      </c>
      <c r="B16" s="330" t="s">
        <v>201</v>
      </c>
      <c r="C16" s="638" t="s">
        <v>5</v>
      </c>
      <c r="D16" s="638"/>
      <c r="E16" s="638"/>
      <c r="F16" s="638"/>
      <c r="G16" s="395">
        <f>önk.bev.!G15+'hivatal bev.'!G15+'óvoda bev.'!G15+'könyvtár bev.'!G15</f>
        <v>95553276</v>
      </c>
      <c r="H16" s="395">
        <f>önk.bev.!H15+'hivatal bev.'!H15+'óvoda bev.'!H15+'könyvtár bev.'!H15</f>
        <v>80553276</v>
      </c>
      <c r="I16" s="395">
        <f>önk.bev.!I15</f>
        <v>15000000</v>
      </c>
      <c r="J16" s="46"/>
      <c r="K16" s="483">
        <f>önk.bev.!K15+'hivatal bev.'!K15+'óvoda bev.'!K15+'könyvtár bev.'!K15</f>
        <v>81706103</v>
      </c>
      <c r="L16" s="483">
        <f>önk.bev.!L15+'hivatal bev.'!L15+'óvoda bev.'!L15+'könyvtár bev.'!L15</f>
        <v>79885591</v>
      </c>
    </row>
    <row r="17" spans="1:12" ht="22.5" customHeight="1" x14ac:dyDescent="0.25">
      <c r="A17" s="500" t="s">
        <v>234</v>
      </c>
      <c r="B17" s="340" t="s">
        <v>353</v>
      </c>
      <c r="C17" s="639" t="s">
        <v>102</v>
      </c>
      <c r="D17" s="639"/>
      <c r="E17" s="639"/>
      <c r="F17" s="639"/>
      <c r="G17" s="394">
        <f>G8+G9+G12+G13+G16</f>
        <v>480341692</v>
      </c>
      <c r="H17" s="394">
        <f>SUM(H8:H16)</f>
        <v>465341692</v>
      </c>
      <c r="I17" s="394">
        <f>SUM(I8:I16)</f>
        <v>15000000</v>
      </c>
      <c r="J17" s="47"/>
      <c r="K17" s="515">
        <f>önk.bev.!K16+'hivatal bev.'!K16+'óvoda bev.'!K16+'könyvtár bev.'!K16</f>
        <v>507621699</v>
      </c>
      <c r="L17" s="515">
        <f>önk.bev.!L16+'hivatal bev.'!L16+'óvoda bev.'!L16+'könyvtár bev.'!L16</f>
        <v>505801187</v>
      </c>
    </row>
    <row r="18" spans="1:12" s="487" customFormat="1" ht="30" customHeight="1" x14ac:dyDescent="0.25">
      <c r="A18" s="388">
        <f t="shared" ref="A18:A31" si="0">A17+1</f>
        <v>11</v>
      </c>
      <c r="B18" s="330" t="s">
        <v>202</v>
      </c>
      <c r="C18" s="638" t="s">
        <v>97</v>
      </c>
      <c r="D18" s="638"/>
      <c r="E18" s="638"/>
      <c r="F18" s="638"/>
      <c r="G18" s="395">
        <f>önk.bev.!G17+'hivatal bev.'!G17+'óvoda bev.'!G17+'könyvtár bev.'!G17</f>
        <v>54999993</v>
      </c>
      <c r="H18" s="395">
        <f>önk.bev.!H17</f>
        <v>54999993</v>
      </c>
      <c r="I18" s="395">
        <f>önk.bev.!I17</f>
        <v>0</v>
      </c>
      <c r="J18" s="516"/>
      <c r="K18" s="483">
        <f>önk.bev.!K17+'hivatal bev.'!K17+'óvoda bev.'!K17+'könyvtár bev.'!K17</f>
        <v>160782750</v>
      </c>
      <c r="L18" s="483">
        <f>önk.bev.!L17+'hivatal bev.'!L17+'óvoda bev.'!L17+'könyvtár bev.'!L17</f>
        <v>149454565</v>
      </c>
    </row>
    <row r="19" spans="1:12" s="487" customFormat="1" ht="23.45" customHeight="1" x14ac:dyDescent="0.25">
      <c r="A19" s="396">
        <f t="shared" si="0"/>
        <v>12</v>
      </c>
      <c r="B19" s="340" t="s">
        <v>354</v>
      </c>
      <c r="C19" s="639" t="s">
        <v>109</v>
      </c>
      <c r="D19" s="639"/>
      <c r="E19" s="639"/>
      <c r="F19" s="639"/>
      <c r="G19" s="394">
        <f>SUM(G18)</f>
        <v>54999993</v>
      </c>
      <c r="H19" s="394">
        <f>SUM(H18)</f>
        <v>54999993</v>
      </c>
      <c r="I19" s="394">
        <f>önk.bev.!I18</f>
        <v>0</v>
      </c>
      <c r="J19" s="47"/>
      <c r="K19" s="517">
        <f>önk.bev.!K18+'hivatal bev.'!K18+'óvoda bev.'!K18+'könyvtár bev.'!K18</f>
        <v>160782750</v>
      </c>
      <c r="L19" s="517">
        <f>önk.bev.!L18+'hivatal bev.'!L18+'óvoda bev.'!L18+'könyvtár bev.'!L18</f>
        <v>149454565</v>
      </c>
    </row>
    <row r="20" spans="1:12" x14ac:dyDescent="0.25">
      <c r="A20" s="388">
        <f t="shared" si="0"/>
        <v>13</v>
      </c>
      <c r="B20" s="330" t="s">
        <v>203</v>
      </c>
      <c r="C20" s="638" t="s">
        <v>2</v>
      </c>
      <c r="D20" s="638"/>
      <c r="E20" s="638"/>
      <c r="F20" s="638"/>
      <c r="G20" s="395">
        <f>önk.bev.!G19+'hivatal bev.'!G19+'óvoda bev.'!G19+'könyvtár bev.'!G19</f>
        <v>12500000</v>
      </c>
      <c r="H20" s="395">
        <f>önk.bev.!H19</f>
        <v>0</v>
      </c>
      <c r="I20" s="395">
        <v>12500000</v>
      </c>
      <c r="J20" s="46"/>
      <c r="K20" s="483">
        <f>önk.bev.!K19+'hivatal bev.'!K19+'óvoda bev.'!K19+'könyvtár bev.'!K19</f>
        <v>15960927</v>
      </c>
      <c r="L20" s="483">
        <f>önk.bev.!L19+'hivatal bev.'!L19+'óvoda bev.'!L19+'könyvtár bev.'!L19</f>
        <v>15960927</v>
      </c>
    </row>
    <row r="21" spans="1:12" x14ac:dyDescent="0.25">
      <c r="A21" s="388">
        <f t="shared" si="0"/>
        <v>14</v>
      </c>
      <c r="B21" s="330" t="s">
        <v>204</v>
      </c>
      <c r="C21" s="638" t="s">
        <v>4</v>
      </c>
      <c r="D21" s="638"/>
      <c r="E21" s="638"/>
      <c r="F21" s="638"/>
      <c r="G21" s="395">
        <f>önk.bev.!G20+'hivatal bev.'!G20+'óvoda bev.'!G20+'könyvtár bev.'!G20</f>
        <v>45000000</v>
      </c>
      <c r="H21" s="395"/>
      <c r="I21" s="395">
        <f>önk.bev.!I20</f>
        <v>45000000</v>
      </c>
      <c r="J21" s="46"/>
      <c r="K21" s="483">
        <f>önk.bev.!K20+'hivatal bev.'!K20+'óvoda bev.'!K20+'könyvtár bev.'!K20</f>
        <v>45000000</v>
      </c>
      <c r="L21" s="483">
        <f>önk.bev.!L20+'hivatal bev.'!L20+'óvoda bev.'!L20+'könyvtár bev.'!L20</f>
        <v>37776312</v>
      </c>
    </row>
    <row r="22" spans="1:12" x14ac:dyDescent="0.25">
      <c r="A22" s="388">
        <f t="shared" si="0"/>
        <v>15</v>
      </c>
      <c r="B22" s="330" t="s">
        <v>205</v>
      </c>
      <c r="C22" s="638" t="s">
        <v>3</v>
      </c>
      <c r="D22" s="638"/>
      <c r="E22" s="638"/>
      <c r="F22" s="638"/>
      <c r="G22" s="395">
        <f>önk.bev.!G21+'hivatal bev.'!G21+'óvoda bev.'!G21+'könyvtár bev.'!G21</f>
        <v>0</v>
      </c>
      <c r="H22" s="46"/>
      <c r="I22" s="46"/>
      <c r="J22" s="46"/>
      <c r="K22" s="483">
        <f>önk.bev.!K21+'hivatal bev.'!K21+'óvoda bev.'!K21+'könyvtár bev.'!K21</f>
        <v>0</v>
      </c>
      <c r="L22" s="483">
        <f>önk.bev.!L21+'hivatal bev.'!L21+'óvoda bev.'!L21+'könyvtár bev.'!L21</f>
        <v>0</v>
      </c>
    </row>
    <row r="23" spans="1:12" x14ac:dyDescent="0.25">
      <c r="A23" s="388">
        <f t="shared" si="0"/>
        <v>16</v>
      </c>
      <c r="B23" s="330" t="s">
        <v>206</v>
      </c>
      <c r="C23" s="638" t="s">
        <v>54</v>
      </c>
      <c r="D23" s="638"/>
      <c r="E23" s="638"/>
      <c r="F23" s="638"/>
      <c r="G23" s="395">
        <f>önk.bev.!G22+'hivatal bev.'!G22+'óvoda bev.'!G22+'könyvtár bev.'!G22</f>
        <v>1000000</v>
      </c>
      <c r="H23" s="516"/>
      <c r="I23" s="395">
        <f>önk.bev.!I22</f>
        <v>1000000</v>
      </c>
      <c r="J23" s="516"/>
      <c r="K23" s="483">
        <f>önk.bev.!K22+'hivatal bev.'!K22+'óvoda bev.'!K22+'könyvtár bev.'!K22</f>
        <v>2433686</v>
      </c>
      <c r="L23" s="483">
        <f>önk.bev.!L22+'hivatal bev.'!L22+'óvoda bev.'!L22+'könyvtár bev.'!L22</f>
        <v>2433686</v>
      </c>
    </row>
    <row r="24" spans="1:12" x14ac:dyDescent="0.25">
      <c r="A24" s="396">
        <f t="shared" si="0"/>
        <v>17</v>
      </c>
      <c r="B24" s="340" t="s">
        <v>355</v>
      </c>
      <c r="C24" s="639" t="s">
        <v>104</v>
      </c>
      <c r="D24" s="639"/>
      <c r="E24" s="639"/>
      <c r="F24" s="639"/>
      <c r="G24" s="394">
        <f>SUM(G20:G23)</f>
        <v>58500000</v>
      </c>
      <c r="H24" s="394">
        <f>SUM(H20:H23)</f>
        <v>0</v>
      </c>
      <c r="I24" s="394">
        <f>SUM(I20:I23)</f>
        <v>58500000</v>
      </c>
      <c r="J24" s="47"/>
      <c r="K24" s="515">
        <f>önk.bev.!K23+'hivatal bev.'!K23+'óvoda bev.'!K23+'könyvtár bev.'!K23</f>
        <v>63394613</v>
      </c>
      <c r="L24" s="515">
        <f>önk.bev.!L23+'hivatal bev.'!L23+'óvoda bev.'!L23+'könyvtár bev.'!L23</f>
        <v>56170925</v>
      </c>
    </row>
    <row r="25" spans="1:12" x14ac:dyDescent="0.25">
      <c r="A25" s="388">
        <f t="shared" si="0"/>
        <v>18</v>
      </c>
      <c r="B25" s="330" t="s">
        <v>144</v>
      </c>
      <c r="C25" s="638" t="s">
        <v>58</v>
      </c>
      <c r="D25" s="638"/>
      <c r="E25" s="638"/>
      <c r="F25" s="638"/>
      <c r="G25" s="395">
        <f>önk.bev.!G24+'hivatal bev.'!G24+'óvoda bev.'!G24+'könyvtár bev.'!G24</f>
        <v>6200000</v>
      </c>
      <c r="H25" s="395"/>
      <c r="I25" s="395">
        <f>önk.bev.!I24</f>
        <v>6200000</v>
      </c>
      <c r="J25" s="46"/>
      <c r="K25" s="483">
        <f>önk.bev.!K24+'hivatal bev.'!K24+'óvoda bev.'!K24+'könyvtár bev.'!K24</f>
        <v>7476888</v>
      </c>
      <c r="L25" s="483">
        <f>önk.bev.!L24+'hivatal bev.'!L24+'óvoda bev.'!L24+'könyvtár bev.'!L24</f>
        <v>7476888</v>
      </c>
    </row>
    <row r="26" spans="1:12" x14ac:dyDescent="0.25">
      <c r="A26" s="388">
        <f t="shared" si="0"/>
        <v>19</v>
      </c>
      <c r="B26" s="330" t="s">
        <v>142</v>
      </c>
      <c r="C26" s="638" t="s">
        <v>7</v>
      </c>
      <c r="D26" s="638"/>
      <c r="E26" s="638"/>
      <c r="F26" s="638"/>
      <c r="G26" s="395">
        <f>önk.bev.!G25+'hivatal bev.'!G25+'óvoda bev.'!G25+'könyvtár bev.'!G25</f>
        <v>13250246</v>
      </c>
      <c r="H26" s="395">
        <f>önk.bev.!H25+'óvoda bev.'!H25+'könyvtár bev.'!H25</f>
        <v>1331260</v>
      </c>
      <c r="I26" s="395">
        <f>'óvoda bev.'!I25+'könyvtár bev.'!I25</f>
        <v>11918986</v>
      </c>
      <c r="J26" s="46"/>
      <c r="K26" s="483">
        <f>önk.bev.!K25+'hivatal bev.'!K25+'óvoda bev.'!K25+'könyvtár bev.'!K25</f>
        <v>13914045</v>
      </c>
      <c r="L26" s="483">
        <f>önk.bev.!L25+'hivatal bev.'!L25+'óvoda bev.'!L25+'könyvtár bev.'!L25</f>
        <v>13914045</v>
      </c>
    </row>
    <row r="27" spans="1:12" x14ac:dyDescent="0.25">
      <c r="A27" s="388">
        <f t="shared" si="0"/>
        <v>20</v>
      </c>
      <c r="B27" s="330" t="s">
        <v>145</v>
      </c>
      <c r="C27" s="638" t="s">
        <v>43</v>
      </c>
      <c r="D27" s="638"/>
      <c r="E27" s="638"/>
      <c r="F27" s="638"/>
      <c r="G27" s="395">
        <f>önk.bev.!G26+'hivatal bev.'!G26+'óvoda bev.'!G26+'könyvtár bev.'!G26</f>
        <v>1400000</v>
      </c>
      <c r="H27" s="395"/>
      <c r="I27" s="395">
        <f>önk.bev.!I26</f>
        <v>1400000</v>
      </c>
      <c r="J27" s="46"/>
      <c r="K27" s="483">
        <f>önk.bev.!K26+'hivatal bev.'!K26+'óvoda bev.'!K26+'könyvtár bev.'!K26</f>
        <v>2246806</v>
      </c>
      <c r="L27" s="483">
        <f>önk.bev.!L26+'hivatal bev.'!L26+'óvoda bev.'!L26+'könyvtár bev.'!L26</f>
        <v>2246806</v>
      </c>
    </row>
    <row r="28" spans="1:12" x14ac:dyDescent="0.25">
      <c r="A28" s="388">
        <f t="shared" si="0"/>
        <v>21</v>
      </c>
      <c r="B28" s="330" t="s">
        <v>143</v>
      </c>
      <c r="C28" s="638" t="s">
        <v>0</v>
      </c>
      <c r="D28" s="638"/>
      <c r="E28" s="638"/>
      <c r="F28" s="638"/>
      <c r="G28" s="395">
        <f>önk.bev.!G27+'hivatal bev.'!G27+'óvoda bev.'!G27+'könyvtár bev.'!G27</f>
        <v>15600000</v>
      </c>
      <c r="H28" s="395">
        <f>önk.bev.!H27+'hivatal bev.'!H27+'óvoda bev.'!H27+'könyvtár bev.'!H27</f>
        <v>15600000</v>
      </c>
      <c r="I28" s="395"/>
      <c r="J28" s="46"/>
      <c r="K28" s="483">
        <f>önk.bev.!K27+'hivatal bev.'!K27+'óvoda bev.'!K27+'könyvtár bev.'!K27</f>
        <v>15631000</v>
      </c>
      <c r="L28" s="483">
        <f>önk.bev.!L27+'hivatal bev.'!L27+'óvoda bev.'!L27+'könyvtár bev.'!L27</f>
        <v>12537859</v>
      </c>
    </row>
    <row r="29" spans="1:12" x14ac:dyDescent="0.25">
      <c r="A29" s="388">
        <f t="shared" si="0"/>
        <v>22</v>
      </c>
      <c r="B29" s="330" t="s">
        <v>146</v>
      </c>
      <c r="C29" s="638" t="s">
        <v>27</v>
      </c>
      <c r="D29" s="638"/>
      <c r="E29" s="638"/>
      <c r="F29" s="638"/>
      <c r="G29" s="395">
        <f>önk.bev.!G28+'hivatal bev.'!G28+'óvoda bev.'!G28+'könyvtár bev.'!G28</f>
        <v>14755258</v>
      </c>
      <c r="H29" s="395">
        <f>'óvoda bev.'!H28+önk.bev.!H28</f>
        <v>14755258</v>
      </c>
      <c r="I29" s="395"/>
      <c r="J29" s="46"/>
      <c r="K29" s="483">
        <f>önk.bev.!K28+'hivatal bev.'!K28+'óvoda bev.'!K28+'könyvtár bev.'!K28</f>
        <v>14713552</v>
      </c>
      <c r="L29" s="483">
        <f>önk.bev.!L28+'hivatal bev.'!L28+'óvoda bev.'!L28+'könyvtár bev.'!L28</f>
        <v>10919974</v>
      </c>
    </row>
    <row r="30" spans="1:12" x14ac:dyDescent="0.25">
      <c r="A30" s="388">
        <f t="shared" si="0"/>
        <v>23</v>
      </c>
      <c r="B30" s="330" t="s">
        <v>34</v>
      </c>
      <c r="C30" s="638" t="s">
        <v>33</v>
      </c>
      <c r="D30" s="638"/>
      <c r="E30" s="638"/>
      <c r="F30" s="638"/>
      <c r="G30" s="395">
        <f>önk.bev.!G29+'hivatal bev.'!G29+'óvoda bev.'!G29+'könyvtár bev.'!G29</f>
        <v>12030106</v>
      </c>
      <c r="H30" s="395">
        <f>önk.bev.!H29+'óvoda bev.'!H29+'könyvtár bev.'!H29</f>
        <v>8181362</v>
      </c>
      <c r="I30" s="395">
        <f>önk.bev.!I29+'óvoda bev.'!I29+'könyvtár bev.'!I29</f>
        <v>3848744</v>
      </c>
      <c r="J30" s="46"/>
      <c r="K30" s="483">
        <f>önk.bev.!K29+'hivatal bev.'!K29+'óvoda bev.'!K29+'könyvtár bev.'!K29</f>
        <v>12030106</v>
      </c>
      <c r="L30" s="483">
        <f>önk.bev.!L29+'hivatal bev.'!L29+'óvoda bev.'!L29+'könyvtár bev.'!L29</f>
        <v>10423833</v>
      </c>
    </row>
    <row r="31" spans="1:12" x14ac:dyDescent="0.25">
      <c r="A31" s="388">
        <f t="shared" si="0"/>
        <v>24</v>
      </c>
      <c r="B31" s="330" t="s">
        <v>377</v>
      </c>
      <c r="C31" s="421" t="s">
        <v>378</v>
      </c>
      <c r="D31" s="421"/>
      <c r="E31" s="421"/>
      <c r="F31" s="421"/>
      <c r="G31" s="395"/>
      <c r="H31" s="395"/>
      <c r="I31" s="395"/>
      <c r="J31" s="46"/>
      <c r="K31" s="483">
        <f>önk.bev.!K30+'hivatal bev.'!L30+'óvoda bev.'!K30+'könyvtár bev.'!K30</f>
        <v>40656</v>
      </c>
      <c r="L31" s="483">
        <f>önk.bev.!L30+'hivatal bev.'!L30+'óvoda bev.'!L30+'könyvtár bev.'!L30</f>
        <v>40656</v>
      </c>
    </row>
    <row r="32" spans="1:12" x14ac:dyDescent="0.25">
      <c r="A32" s="388">
        <v>25</v>
      </c>
      <c r="B32" s="330" t="s">
        <v>370</v>
      </c>
      <c r="C32" s="421" t="s">
        <v>371</v>
      </c>
      <c r="D32" s="421"/>
      <c r="E32" s="421"/>
      <c r="F32" s="421"/>
      <c r="G32" s="395"/>
      <c r="H32" s="395"/>
      <c r="I32" s="395"/>
      <c r="J32" s="46"/>
      <c r="K32" s="483">
        <f>önk.bev.!K31+'hivatal bev.'!L31+'óvoda bev.'!K31+'könyvtár bev.'!K31</f>
        <v>1851725</v>
      </c>
      <c r="L32" s="483">
        <f>önk.bev.!L31+'hivatal bev.'!L31+'óvoda bev.'!L31+'könyvtár bev.'!L31</f>
        <v>1851725</v>
      </c>
    </row>
    <row r="33" spans="1:12" x14ac:dyDescent="0.25">
      <c r="A33" s="388">
        <f>A32+1</f>
        <v>26</v>
      </c>
      <c r="B33" s="330" t="s">
        <v>372</v>
      </c>
      <c r="C33" s="421" t="s">
        <v>351</v>
      </c>
      <c r="D33" s="421"/>
      <c r="E33" s="421"/>
      <c r="F33" s="421"/>
      <c r="G33" s="395"/>
      <c r="H33" s="395"/>
      <c r="I33" s="395"/>
      <c r="J33" s="46"/>
      <c r="K33" s="483">
        <f>önk.bev.!K32+'hivatal bev.'!L32+'óvoda bev.'!K32+'könyvtár bev.'!K32</f>
        <v>8</v>
      </c>
      <c r="L33" s="483">
        <f>önk.bev.!L32+'hivatal bev.'!L32+'óvoda bev.'!L32+'könyvtár bev.'!L32</f>
        <v>8</v>
      </c>
    </row>
    <row r="34" spans="1:12" x14ac:dyDescent="0.25">
      <c r="A34" s="396">
        <f>A33+1</f>
        <v>27</v>
      </c>
      <c r="B34" s="340" t="s">
        <v>356</v>
      </c>
      <c r="C34" s="639" t="s">
        <v>105</v>
      </c>
      <c r="D34" s="639"/>
      <c r="E34" s="639"/>
      <c r="F34" s="639"/>
      <c r="G34" s="394">
        <f>SUM(G25:G30)</f>
        <v>63235610</v>
      </c>
      <c r="H34" s="394">
        <f>SUM(H25:H30)</f>
        <v>39867880</v>
      </c>
      <c r="I34" s="394">
        <f>SUM(I25:I30)</f>
        <v>23367730</v>
      </c>
      <c r="J34" s="47"/>
      <c r="K34" s="515">
        <f>önk.bev.!K33+'hivatal bev.'!L33+'óvoda bev.'!K33+'könyvtár bev.'!K33</f>
        <v>67904786</v>
      </c>
      <c r="L34" s="515">
        <f>önk.bev.!L33+'hivatal bev.'!L33+'óvoda bev.'!L33+'könyvtár bev.'!L33</f>
        <v>59411794</v>
      </c>
    </row>
    <row r="35" spans="1:12" x14ac:dyDescent="0.25">
      <c r="A35" s="388">
        <f>A34+1</f>
        <v>28</v>
      </c>
      <c r="B35" s="330" t="s">
        <v>299</v>
      </c>
      <c r="C35" s="421" t="s">
        <v>298</v>
      </c>
      <c r="D35" s="397"/>
      <c r="E35" s="397"/>
      <c r="F35" s="397"/>
      <c r="G35" s="398">
        <f>önk.bev.!G34+'hivatal bev.'!G34+'óvoda bev.'!G34+'könyvtár bev.'!G34</f>
        <v>7000000</v>
      </c>
      <c r="H35" s="46"/>
      <c r="I35" s="395">
        <f>önk.bev.!I34</f>
        <v>7000000</v>
      </c>
      <c r="J35" s="46"/>
      <c r="K35" s="483">
        <f>önk.bev.!K34+'hivatal bev.'!L34+'óvoda bev.'!K34+'könyvtár bev.'!K34</f>
        <v>10645669</v>
      </c>
      <c r="L35" s="483">
        <f>önk.bev.!L34+'hivatal bev.'!L34+'óvoda bev.'!L34+'könyvtár bev.'!L34</f>
        <v>10645669</v>
      </c>
    </row>
    <row r="36" spans="1:12" x14ac:dyDescent="0.25">
      <c r="A36" s="396">
        <f>A35+1</f>
        <v>29</v>
      </c>
      <c r="B36" s="340" t="s">
        <v>67</v>
      </c>
      <c r="C36" s="422" t="s">
        <v>106</v>
      </c>
      <c r="D36" s="422"/>
      <c r="E36" s="422"/>
      <c r="F36" s="422"/>
      <c r="G36" s="394">
        <f>SUM(G35)</f>
        <v>7000000</v>
      </c>
      <c r="H36" s="394">
        <v>0</v>
      </c>
      <c r="I36" s="394">
        <f>SUM(I35)</f>
        <v>7000000</v>
      </c>
      <c r="J36" s="47"/>
      <c r="K36" s="515">
        <f>önk.bev.!K35+'hivatal bev.'!L35+'óvoda bev.'!K35+'könyvtár bev.'!K35</f>
        <v>10645669</v>
      </c>
      <c r="L36" s="515">
        <f>önk.bev.!L35+'hivatal bev.'!L35+'óvoda bev.'!L35+'könyvtár bev.'!L35</f>
        <v>10645669</v>
      </c>
    </row>
    <row r="37" spans="1:12" ht="24.75" customHeight="1" x14ac:dyDescent="0.25">
      <c r="A37" s="388">
        <f>A36+1</f>
        <v>30</v>
      </c>
      <c r="B37" s="330" t="s">
        <v>207</v>
      </c>
      <c r="C37" s="638" t="s">
        <v>208</v>
      </c>
      <c r="D37" s="638"/>
      <c r="E37" s="638"/>
      <c r="F37" s="638"/>
      <c r="G37" s="395">
        <f>önk.bev.!G36+'hivatal bev.'!G36+'óvoda bev.'!G36+'könyvtár bev.'!G36</f>
        <v>3687509</v>
      </c>
      <c r="H37" s="395"/>
      <c r="I37" s="395">
        <f>önk.bev.!I36</f>
        <v>3687509</v>
      </c>
      <c r="J37" s="46"/>
      <c r="K37" s="483">
        <f>önk.bev.!K36+'hivatal bev.'!L36+'óvoda bev.'!K36+'könyvtár bev.'!K36</f>
        <v>3687509</v>
      </c>
      <c r="L37" s="483">
        <f>önk.bev.!L36+'hivatal bev.'!L36+'óvoda bev.'!L36+'könyvtár bev.'!L36</f>
        <v>104780</v>
      </c>
    </row>
    <row r="38" spans="1:12" ht="21.75" customHeight="1" x14ac:dyDescent="0.25">
      <c r="A38" s="388">
        <f t="shared" ref="A38" si="1">A37+1</f>
        <v>31</v>
      </c>
      <c r="B38" s="330" t="s">
        <v>373</v>
      </c>
      <c r="C38" s="421" t="s">
        <v>374</v>
      </c>
      <c r="D38" s="421"/>
      <c r="E38" s="421"/>
      <c r="F38" s="421"/>
      <c r="G38" s="395"/>
      <c r="H38" s="395"/>
      <c r="I38" s="395"/>
      <c r="J38" s="46"/>
      <c r="K38" s="483">
        <f>önk.bev.!K37+'hivatal bev.'!L37+'óvoda bev.'!K37+'könyvtár bev.'!K37</f>
        <v>430500</v>
      </c>
      <c r="L38" s="483">
        <f>önk.bev.!L37+'hivatal bev.'!L37+'óvoda bev.'!L37+'könyvtár bev.'!L37</f>
        <v>430500</v>
      </c>
    </row>
    <row r="39" spans="1:12" x14ac:dyDescent="0.25">
      <c r="A39" s="396">
        <v>32</v>
      </c>
      <c r="B39" s="340" t="s">
        <v>357</v>
      </c>
      <c r="C39" s="639" t="s">
        <v>112</v>
      </c>
      <c r="D39" s="639"/>
      <c r="E39" s="639"/>
      <c r="F39" s="639"/>
      <c r="G39" s="394">
        <f>SUM(G37)</f>
        <v>3687509</v>
      </c>
      <c r="H39" s="394">
        <f>SUM(H37)</f>
        <v>0</v>
      </c>
      <c r="I39" s="394">
        <f>SUM(I37)</f>
        <v>3687509</v>
      </c>
      <c r="J39" s="47"/>
      <c r="K39" s="515">
        <f>önk.bev.!K38+'hivatal bev.'!L38+'óvoda bev.'!K38+'könyvtár bev.'!K38</f>
        <v>4118009</v>
      </c>
      <c r="L39" s="515">
        <f>önk.bev.!L38+'hivatal bev.'!L38+'óvoda bev.'!L38+'könyvtár bev.'!L38</f>
        <v>535280</v>
      </c>
    </row>
    <row r="40" spans="1:12" x14ac:dyDescent="0.25">
      <c r="A40" s="388">
        <f>A39+1</f>
        <v>33</v>
      </c>
      <c r="B40" s="330" t="s">
        <v>231</v>
      </c>
      <c r="C40" s="421" t="s">
        <v>141</v>
      </c>
      <c r="D40" s="421"/>
      <c r="E40" s="421"/>
      <c r="F40" s="421"/>
      <c r="G40" s="398">
        <f>önk.bev.!G39+'hivatal bev.'!G39+'óvoda bev.'!G39+'könyvtár bev.'!G39</f>
        <v>1000000</v>
      </c>
      <c r="H40" s="398">
        <f>önk.bev.!G39</f>
        <v>1000000</v>
      </c>
      <c r="I40" s="46"/>
      <c r="J40" s="46"/>
      <c r="K40" s="483">
        <f>önk.bev.!K39+'hivatal bev.'!L39+'óvoda bev.'!K39+'könyvtár bev.'!K39</f>
        <v>1015000</v>
      </c>
      <c r="L40" s="483">
        <f>önk.bev.!L39+'hivatal bev.'!L39+'óvoda bev.'!L39+'könyvtár bev.'!L39</f>
        <v>531830</v>
      </c>
    </row>
    <row r="41" spans="1:12" s="158" customFormat="1" ht="28.9" customHeight="1" x14ac:dyDescent="0.2">
      <c r="A41" s="396">
        <f>A40+1</f>
        <v>34</v>
      </c>
      <c r="B41" s="340" t="s">
        <v>115</v>
      </c>
      <c r="C41" s="639" t="s">
        <v>116</v>
      </c>
      <c r="D41" s="639"/>
      <c r="E41" s="639"/>
      <c r="F41" s="639"/>
      <c r="G41" s="393">
        <f>SUM(G40)</f>
        <v>1000000</v>
      </c>
      <c r="H41" s="393">
        <f>SUM(H40)</f>
        <v>1000000</v>
      </c>
      <c r="I41" s="393">
        <f>SUM(I40)</f>
        <v>0</v>
      </c>
      <c r="J41" s="518"/>
      <c r="K41" s="489">
        <f>önk.bev.!K40+'hivatal bev.'!K40+'óvoda bev.'!K39+'könyvtár bev.'!K40</f>
        <v>1015000</v>
      </c>
      <c r="L41" s="489">
        <f>önk.bev.!L40+'hivatal bev.'!L40+'óvoda bev.'!L40+'könyvtár bev.'!L40</f>
        <v>531830</v>
      </c>
    </row>
    <row r="42" spans="1:12" ht="37.15" customHeight="1" x14ac:dyDescent="0.25">
      <c r="A42" s="396">
        <f>A41+1</f>
        <v>35</v>
      </c>
      <c r="B42" s="340" t="s">
        <v>358</v>
      </c>
      <c r="C42" s="639" t="s">
        <v>209</v>
      </c>
      <c r="D42" s="639"/>
      <c r="E42" s="639"/>
      <c r="F42" s="639"/>
      <c r="G42" s="393">
        <f>G17+G19+G24+G34+G36+G39+G41</f>
        <v>668764804</v>
      </c>
      <c r="H42" s="393">
        <f>H41+H39+H36+H34+H24+H19+H17</f>
        <v>561209565</v>
      </c>
      <c r="I42" s="393">
        <f>I41+I39+I36+I34+I24+I19+I17</f>
        <v>107555239</v>
      </c>
      <c r="J42" s="393">
        <v>0</v>
      </c>
      <c r="K42" s="489">
        <f>K17+K19+K24+K34+K36+K39+K41</f>
        <v>815482526</v>
      </c>
      <c r="L42" s="489">
        <f>önk.bev.!L41+'hivatal bev.'!L41+'óvoda bev.'!L41+'könyvtár bev.'!L41</f>
        <v>782551250</v>
      </c>
    </row>
    <row r="43" spans="1:12" x14ac:dyDescent="0.25">
      <c r="A43" s="407"/>
      <c r="K43" s="162"/>
      <c r="L43" s="162"/>
    </row>
    <row r="44" spans="1:12" s="487" customFormat="1" ht="22.15" customHeight="1" x14ac:dyDescent="0.25">
      <c r="A44" s="637" t="s">
        <v>233</v>
      </c>
      <c r="B44" s="637"/>
      <c r="C44" s="637"/>
      <c r="D44" s="637"/>
      <c r="E44" s="637"/>
      <c r="F44" s="637"/>
      <c r="G44" s="637"/>
      <c r="H44" s="637"/>
      <c r="I44" s="637"/>
      <c r="J44" s="637"/>
      <c r="K44" s="497"/>
      <c r="L44" s="162"/>
    </row>
    <row r="45" spans="1:12" ht="22.15" customHeight="1" x14ac:dyDescent="0.25">
      <c r="A45" s="631" t="s">
        <v>189</v>
      </c>
      <c r="B45" s="632" t="s">
        <v>110</v>
      </c>
      <c r="C45" s="633" t="s">
        <v>210</v>
      </c>
      <c r="D45" s="633"/>
      <c r="E45" s="633"/>
      <c r="F45" s="633"/>
      <c r="G45" s="633" t="s">
        <v>190</v>
      </c>
      <c r="H45" s="634" t="s">
        <v>319</v>
      </c>
      <c r="I45" s="635"/>
      <c r="J45" s="636"/>
      <c r="K45" s="646" t="s">
        <v>366</v>
      </c>
      <c r="L45" s="644" t="s">
        <v>367</v>
      </c>
    </row>
    <row r="46" spans="1:12" ht="43.5" customHeight="1" x14ac:dyDescent="0.25">
      <c r="A46" s="631"/>
      <c r="B46" s="632"/>
      <c r="C46" s="633"/>
      <c r="D46" s="633"/>
      <c r="E46" s="633"/>
      <c r="F46" s="633"/>
      <c r="G46" s="633"/>
      <c r="H46" s="316" t="s">
        <v>84</v>
      </c>
      <c r="I46" s="316" t="s">
        <v>85</v>
      </c>
      <c r="J46" s="316" t="s">
        <v>86</v>
      </c>
      <c r="K46" s="646"/>
      <c r="L46" s="645"/>
    </row>
    <row r="47" spans="1:12" s="487" customFormat="1" x14ac:dyDescent="0.25">
      <c r="A47" s="388">
        <v>36</v>
      </c>
      <c r="B47" s="330" t="s">
        <v>235</v>
      </c>
      <c r="C47" s="638" t="s">
        <v>6</v>
      </c>
      <c r="D47" s="638"/>
      <c r="E47" s="638"/>
      <c r="F47" s="638"/>
      <c r="G47" s="365">
        <f>önk.bev.!G46+'hivatal bev.'!G46+'óvoda bev.'!G46+'könyvtár bev.'!G46</f>
        <v>301609648</v>
      </c>
      <c r="H47" s="365">
        <f>önk.bev.!H46+'hivatal bev.'!H46+'óvoda bev.'!H46+'könyvtár bev.'!H46</f>
        <v>301609648</v>
      </c>
      <c r="I47" s="485"/>
      <c r="J47" s="485"/>
      <c r="K47" s="486">
        <f>önk.bev.!K46+'hivatal bev.'!K46+'óvoda bev.'!K46+'könyvtár bev.'!K46</f>
        <v>301592049</v>
      </c>
      <c r="L47" s="486">
        <f>önk.bev.!L46+'hivatal bev.'!L46+'óvoda bev.'!L46+'könyvtár bev.'!L46</f>
        <v>301592049</v>
      </c>
    </row>
    <row r="48" spans="1:12" s="487" customFormat="1" x14ac:dyDescent="0.25">
      <c r="A48" s="388">
        <f>A47+1</f>
        <v>37</v>
      </c>
      <c r="B48" s="330" t="s">
        <v>236</v>
      </c>
      <c r="C48" s="638" t="s">
        <v>237</v>
      </c>
      <c r="D48" s="638"/>
      <c r="E48" s="638"/>
      <c r="F48" s="638"/>
      <c r="G48" s="365">
        <f>önk.bev.!G47+'hivatal bev.'!G47+'óvoda bev.'!G47+'könyvtár bev.'!G47</f>
        <v>0</v>
      </c>
      <c r="H48" s="485"/>
      <c r="I48" s="485"/>
      <c r="J48" s="485"/>
      <c r="K48" s="486">
        <f>önk.bev.!K47+'hivatal bev.'!K47+'óvoda bev.'!K47+'könyvtár bev.'!K47</f>
        <v>0</v>
      </c>
      <c r="L48" s="486">
        <f>önk.bev.!L47+'hivatal bev.'!L47+'óvoda bev.'!L47+'könyvtár bev.'!L47</f>
        <v>0</v>
      </c>
    </row>
    <row r="49" spans="1:12" s="487" customFormat="1" x14ac:dyDescent="0.25">
      <c r="A49" s="388">
        <f t="shared" ref="A49:A51" si="2">A48+1</f>
        <v>38</v>
      </c>
      <c r="B49" s="330" t="s">
        <v>375</v>
      </c>
      <c r="C49" s="509" t="s">
        <v>376</v>
      </c>
      <c r="D49" s="510"/>
      <c r="E49" s="510"/>
      <c r="F49" s="511"/>
      <c r="G49" s="365"/>
      <c r="H49" s="485"/>
      <c r="I49" s="485"/>
      <c r="J49" s="485"/>
      <c r="K49" s="486">
        <f>önk.bev.!K48+'hivatal bev.'!K48+'óvoda bev.'!K48+'könyvtár bev.'!K48</f>
        <v>17096991</v>
      </c>
      <c r="L49" s="486">
        <f>önk.bev.!L48+'hivatal bev.'!L48+'óvoda bev.'!L48+'könyvtár bev.'!L48</f>
        <v>17096991</v>
      </c>
    </row>
    <row r="50" spans="1:12" s="487" customFormat="1" x14ac:dyDescent="0.25">
      <c r="A50" s="388">
        <f t="shared" si="2"/>
        <v>39</v>
      </c>
      <c r="B50" s="330" t="s">
        <v>256</v>
      </c>
      <c r="C50" s="509" t="s">
        <v>99</v>
      </c>
      <c r="D50" s="510"/>
      <c r="E50" s="510"/>
      <c r="F50" s="511"/>
      <c r="G50" s="365">
        <f>önk.bev.!G49+'hivatal bev.'!G49+'óvoda bev.'!G49+'könyvtár bev.'!G49</f>
        <v>338999988</v>
      </c>
      <c r="H50" s="365">
        <f>'hivatal bev.'!H49+'óvoda bev.'!H49+'könyvtár bev.'!H49</f>
        <v>338999988</v>
      </c>
      <c r="I50" s="485"/>
      <c r="J50" s="485"/>
      <c r="K50" s="486">
        <f>önk.bev.!K49+'hivatal bev.'!K49+'óvoda bev.'!K49+'könyvtár bev.'!K49</f>
        <v>341316768</v>
      </c>
      <c r="L50" s="486">
        <f>önk.bev.!L49+'hivatal bev.'!L49+'óvoda bev.'!L49+'könyvtár bev.'!L49</f>
        <v>325852756</v>
      </c>
    </row>
    <row r="51" spans="1:12" s="487" customFormat="1" ht="37.15" customHeight="1" x14ac:dyDescent="0.25">
      <c r="A51" s="507">
        <f t="shared" si="2"/>
        <v>40</v>
      </c>
      <c r="B51" s="340" t="s">
        <v>107</v>
      </c>
      <c r="C51" s="641" t="s">
        <v>108</v>
      </c>
      <c r="D51" s="642"/>
      <c r="E51" s="642"/>
      <c r="F51" s="643"/>
      <c r="G51" s="393">
        <f>SUM(G47:G50)</f>
        <v>640609636</v>
      </c>
      <c r="H51" s="393">
        <f>SUM(H47:H50)</f>
        <v>640609636</v>
      </c>
      <c r="I51" s="393">
        <v>0</v>
      </c>
      <c r="J51" s="393">
        <v>0</v>
      </c>
      <c r="K51" s="489">
        <f>SUM(K47:K50)</f>
        <v>660005808</v>
      </c>
      <c r="L51" s="489">
        <f>SUM(L47:L50)</f>
        <v>644541796</v>
      </c>
    </row>
    <row r="52" spans="1:12" x14ac:dyDescent="0.25">
      <c r="A52" s="519"/>
      <c r="K52" s="162"/>
      <c r="L52" s="162"/>
    </row>
    <row r="53" spans="1:12" x14ac:dyDescent="0.25">
      <c r="A53" s="520"/>
      <c r="B53" s="345" t="s">
        <v>296</v>
      </c>
      <c r="C53" s="521"/>
      <c r="D53" s="521"/>
      <c r="E53" s="521"/>
      <c r="F53" s="521"/>
      <c r="G53" s="346">
        <f>G42+G51</f>
        <v>1309374440</v>
      </c>
      <c r="H53" s="346"/>
      <c r="I53" s="346"/>
      <c r="J53" s="400"/>
      <c r="K53" s="522">
        <f>K42+K51</f>
        <v>1475488334</v>
      </c>
      <c r="L53" s="522">
        <f>L42+L51</f>
        <v>1427093046</v>
      </c>
    </row>
    <row r="55" spans="1:12" x14ac:dyDescent="0.25">
      <c r="G55" s="523"/>
      <c r="L55" s="162"/>
    </row>
    <row r="56" spans="1:12" x14ac:dyDescent="0.25">
      <c r="K56" s="162"/>
    </row>
  </sheetData>
  <mergeCells count="46">
    <mergeCell ref="L6:L7"/>
    <mergeCell ref="L45:L46"/>
    <mergeCell ref="K6:K7"/>
    <mergeCell ref="K45:K46"/>
    <mergeCell ref="A6:A7"/>
    <mergeCell ref="B6:B7"/>
    <mergeCell ref="C6:F7"/>
    <mergeCell ref="G6:G7"/>
    <mergeCell ref="C22:F22"/>
    <mergeCell ref="C24:F24"/>
    <mergeCell ref="C25:F25"/>
    <mergeCell ref="C8:F8"/>
    <mergeCell ref="C9:F9"/>
    <mergeCell ref="C15:F15"/>
    <mergeCell ref="A1:J1"/>
    <mergeCell ref="C51:F51"/>
    <mergeCell ref="C37:F37"/>
    <mergeCell ref="C39:F39"/>
    <mergeCell ref="C41:F41"/>
    <mergeCell ref="C42:F42"/>
    <mergeCell ref="C47:F47"/>
    <mergeCell ref="C48:F48"/>
    <mergeCell ref="C34:F34"/>
    <mergeCell ref="C27:F27"/>
    <mergeCell ref="C28:F28"/>
    <mergeCell ref="C29:F29"/>
    <mergeCell ref="C30:F30"/>
    <mergeCell ref="C10:F10"/>
    <mergeCell ref="C13:F13"/>
    <mergeCell ref="C23:F23"/>
    <mergeCell ref="A3:J3"/>
    <mergeCell ref="A4:J4"/>
    <mergeCell ref="A45:A46"/>
    <mergeCell ref="B45:B46"/>
    <mergeCell ref="C45:F46"/>
    <mergeCell ref="G45:G46"/>
    <mergeCell ref="H45:J45"/>
    <mergeCell ref="A44:J44"/>
    <mergeCell ref="C26:F26"/>
    <mergeCell ref="C16:F16"/>
    <mergeCell ref="C17:F17"/>
    <mergeCell ref="C18:F18"/>
    <mergeCell ref="C19:F19"/>
    <mergeCell ref="C20:F20"/>
    <mergeCell ref="C21:F21"/>
    <mergeCell ref="H6:J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selection activeCell="H21" sqref="H21"/>
    </sheetView>
  </sheetViews>
  <sheetFormatPr defaultRowHeight="15" x14ac:dyDescent="0.25"/>
  <cols>
    <col min="1" max="1" width="7.140625" style="501" customWidth="1"/>
    <col min="2" max="2" width="59" style="130" customWidth="1"/>
    <col min="3" max="3" width="8.5703125" style="130" customWidth="1"/>
    <col min="4" max="4" width="1.140625" style="130" hidden="1" customWidth="1"/>
    <col min="5" max="6" width="8.85546875" style="130" hidden="1" customWidth="1"/>
    <col min="7" max="7" width="20.28515625" style="408" customWidth="1"/>
    <col min="8" max="8" width="12.85546875" style="130" bestFit="1" customWidth="1"/>
    <col min="9" max="9" width="9.85546875" style="130" bestFit="1" customWidth="1"/>
    <col min="10" max="10" width="9.140625" style="130"/>
    <col min="11" max="11" width="18" style="130" customWidth="1"/>
    <col min="12" max="12" width="16.28515625" style="130" customWidth="1"/>
    <col min="13" max="16384" width="9.140625" style="130"/>
  </cols>
  <sheetData>
    <row r="1" spans="1:15" x14ac:dyDescent="0.25">
      <c r="A1" s="640" t="s">
        <v>519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5" x14ac:dyDescent="0.25">
      <c r="A2" s="481"/>
      <c r="B2" s="481"/>
      <c r="C2" s="481"/>
      <c r="D2" s="481"/>
      <c r="E2" s="481"/>
      <c r="F2" s="481"/>
      <c r="G2" s="481"/>
      <c r="H2" s="481"/>
      <c r="I2" s="481"/>
      <c r="J2" s="481"/>
    </row>
    <row r="3" spans="1:15" ht="22.15" customHeight="1" x14ac:dyDescent="0.25">
      <c r="A3" s="630" t="s">
        <v>255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5" ht="22.15" customHeight="1" x14ac:dyDescent="0.25">
      <c r="A4" s="679" t="s">
        <v>238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5" ht="22.15" customHeight="1" x14ac:dyDescent="0.25">
      <c r="A5" s="631" t="s">
        <v>189</v>
      </c>
      <c r="B5" s="632" t="s">
        <v>110</v>
      </c>
      <c r="C5" s="633" t="s">
        <v>210</v>
      </c>
      <c r="D5" s="633"/>
      <c r="E5" s="633"/>
      <c r="F5" s="633"/>
      <c r="G5" s="633" t="s">
        <v>190</v>
      </c>
      <c r="H5" s="634" t="s">
        <v>319</v>
      </c>
      <c r="I5" s="635"/>
      <c r="J5" s="636"/>
      <c r="K5" s="646" t="s">
        <v>366</v>
      </c>
      <c r="L5" s="646" t="s">
        <v>367</v>
      </c>
    </row>
    <row r="6" spans="1:15" ht="43.5" customHeight="1" x14ac:dyDescent="0.25">
      <c r="A6" s="631"/>
      <c r="B6" s="632"/>
      <c r="C6" s="633"/>
      <c r="D6" s="633"/>
      <c r="E6" s="633"/>
      <c r="F6" s="633"/>
      <c r="G6" s="633"/>
      <c r="H6" s="316" t="s">
        <v>84</v>
      </c>
      <c r="I6" s="316" t="s">
        <v>85</v>
      </c>
      <c r="J6" s="316" t="s">
        <v>86</v>
      </c>
      <c r="K6" s="646"/>
      <c r="L6" s="646"/>
    </row>
    <row r="7" spans="1:15" x14ac:dyDescent="0.25">
      <c r="A7" s="388">
        <v>1</v>
      </c>
      <c r="B7" s="373" t="s">
        <v>239</v>
      </c>
      <c r="C7" s="700" t="s">
        <v>8</v>
      </c>
      <c r="D7" s="701"/>
      <c r="E7" s="701"/>
      <c r="F7" s="702"/>
      <c r="G7" s="365">
        <f>[2]Könyvtár!$I$42</f>
        <v>8279976</v>
      </c>
      <c r="H7" s="365">
        <f>[3]Könyvtár!$E$7</f>
        <v>8279976</v>
      </c>
      <c r="I7" s="159"/>
      <c r="J7" s="159"/>
      <c r="K7" s="160">
        <v>7924276</v>
      </c>
      <c r="L7" s="160">
        <v>7810729</v>
      </c>
    </row>
    <row r="8" spans="1:15" x14ac:dyDescent="0.25">
      <c r="A8" s="388">
        <f>A7+1</f>
        <v>2</v>
      </c>
      <c r="B8" s="373" t="s">
        <v>300</v>
      </c>
      <c r="C8" s="421" t="s">
        <v>301</v>
      </c>
      <c r="D8" s="421"/>
      <c r="E8" s="421"/>
      <c r="F8" s="421"/>
      <c r="G8" s="365">
        <f>[2]Könyvtár!$I$59</f>
        <v>550000</v>
      </c>
      <c r="H8" s="365">
        <f>[3]Könyvtár!$I$8</f>
        <v>550000</v>
      </c>
      <c r="I8" s="159"/>
      <c r="J8" s="159"/>
      <c r="K8" s="160">
        <v>550000</v>
      </c>
      <c r="L8" s="160">
        <v>550000</v>
      </c>
    </row>
    <row r="9" spans="1:15" x14ac:dyDescent="0.25">
      <c r="A9" s="388">
        <f t="shared" ref="A9:A52" si="0">A8+1</f>
        <v>3</v>
      </c>
      <c r="B9" s="373" t="s">
        <v>257</v>
      </c>
      <c r="C9" s="421" t="s">
        <v>156</v>
      </c>
      <c r="D9" s="421"/>
      <c r="E9" s="421"/>
      <c r="F9" s="421"/>
      <c r="G9" s="365"/>
      <c r="H9" s="365">
        <v>0</v>
      </c>
      <c r="I9" s="159"/>
      <c r="J9" s="159"/>
      <c r="K9" s="160"/>
      <c r="L9" s="160"/>
    </row>
    <row r="10" spans="1:15" x14ac:dyDescent="0.25">
      <c r="A10" s="388">
        <f t="shared" si="0"/>
        <v>4</v>
      </c>
      <c r="B10" s="373" t="s">
        <v>64</v>
      </c>
      <c r="C10" s="421" t="s">
        <v>55</v>
      </c>
      <c r="D10" s="421"/>
      <c r="E10" s="421"/>
      <c r="F10" s="421"/>
      <c r="G10" s="365">
        <f>[2]Könyvtár!$I$43</f>
        <v>632856</v>
      </c>
      <c r="H10" s="365">
        <f>[3]Könyvtár!$I$9</f>
        <v>632856</v>
      </c>
      <c r="I10" s="159"/>
      <c r="J10" s="159"/>
      <c r="K10" s="160">
        <v>632856</v>
      </c>
      <c r="L10" s="160">
        <v>0</v>
      </c>
    </row>
    <row r="11" spans="1:15" ht="23.25" customHeight="1" x14ac:dyDescent="0.25">
      <c r="A11" s="388">
        <f t="shared" si="0"/>
        <v>5</v>
      </c>
      <c r="B11" s="330" t="s">
        <v>151</v>
      </c>
      <c r="C11" s="638" t="s">
        <v>11</v>
      </c>
      <c r="D11" s="638"/>
      <c r="E11" s="638"/>
      <c r="F11" s="638"/>
      <c r="G11" s="365">
        <f>[2]Könyvtár!$I$44</f>
        <v>264000</v>
      </c>
      <c r="H11" s="365">
        <f>[3]Könyvtár!$E$10</f>
        <v>264000</v>
      </c>
      <c r="I11" s="159"/>
      <c r="J11" s="159"/>
      <c r="K11" s="160">
        <v>264000</v>
      </c>
      <c r="L11" s="160">
        <v>264000</v>
      </c>
    </row>
    <row r="12" spans="1:15" ht="23.25" customHeight="1" x14ac:dyDescent="0.25">
      <c r="A12" s="388">
        <f t="shared" si="0"/>
        <v>6</v>
      </c>
      <c r="B12" s="330" t="s">
        <v>155</v>
      </c>
      <c r="C12" s="421" t="s">
        <v>60</v>
      </c>
      <c r="D12" s="421"/>
      <c r="E12" s="421"/>
      <c r="F12" s="421"/>
      <c r="G12" s="365"/>
      <c r="H12" s="365">
        <v>0</v>
      </c>
      <c r="I12" s="159"/>
      <c r="J12" s="159"/>
      <c r="K12" s="160"/>
      <c r="L12" s="160"/>
    </row>
    <row r="13" spans="1:15" ht="28.9" customHeight="1" x14ac:dyDescent="0.25">
      <c r="A13" s="388">
        <f t="shared" si="0"/>
        <v>7</v>
      </c>
      <c r="B13" s="330" t="s">
        <v>152</v>
      </c>
      <c r="C13" s="638" t="s">
        <v>9</v>
      </c>
      <c r="D13" s="638"/>
      <c r="E13" s="638"/>
      <c r="F13" s="638"/>
      <c r="G13" s="365">
        <f>[2]Könyvtár!$I$45</f>
        <v>10000</v>
      </c>
      <c r="H13" s="365">
        <f>[3]Könyvtár!$E$11</f>
        <v>10000</v>
      </c>
      <c r="I13" s="159"/>
      <c r="J13" s="159"/>
      <c r="K13" s="160">
        <v>10000</v>
      </c>
      <c r="L13" s="160">
        <v>0</v>
      </c>
    </row>
    <row r="14" spans="1:15" ht="28.9" customHeight="1" x14ac:dyDescent="0.25">
      <c r="A14" s="388">
        <f t="shared" si="0"/>
        <v>8</v>
      </c>
      <c r="B14" s="330" t="s">
        <v>157</v>
      </c>
      <c r="C14" s="421" t="s">
        <v>10</v>
      </c>
      <c r="D14" s="421"/>
      <c r="E14" s="421"/>
      <c r="F14" s="421"/>
      <c r="G14" s="365"/>
      <c r="H14" s="365">
        <v>0</v>
      </c>
      <c r="I14" s="159"/>
      <c r="J14" s="159"/>
      <c r="K14" s="160">
        <v>36000</v>
      </c>
      <c r="L14" s="160">
        <v>36000</v>
      </c>
    </row>
    <row r="15" spans="1:15" ht="28.9" customHeight="1" x14ac:dyDescent="0.25">
      <c r="A15" s="388">
        <f t="shared" si="0"/>
        <v>9</v>
      </c>
      <c r="B15" s="330" t="s">
        <v>240</v>
      </c>
      <c r="C15" s="482" t="s">
        <v>59</v>
      </c>
      <c r="D15" s="482"/>
      <c r="E15" s="482"/>
      <c r="F15" s="482"/>
      <c r="G15" s="395">
        <f>[2]Könyvtár!$I$46</f>
        <v>36000</v>
      </c>
      <c r="H15" s="395">
        <f>[3]Könyvtár!$E$12</f>
        <v>36000</v>
      </c>
      <c r="I15" s="46"/>
      <c r="J15" s="46"/>
      <c r="K15" s="483">
        <v>85700</v>
      </c>
      <c r="L15" s="483">
        <v>85700</v>
      </c>
      <c r="M15" s="484"/>
      <c r="N15" s="484"/>
      <c r="O15" s="484"/>
    </row>
    <row r="16" spans="1:15" x14ac:dyDescent="0.25">
      <c r="A16" s="388">
        <f t="shared" si="0"/>
        <v>10</v>
      </c>
      <c r="B16" s="330" t="s">
        <v>241</v>
      </c>
      <c r="C16" s="638" t="s">
        <v>14</v>
      </c>
      <c r="D16" s="638"/>
      <c r="E16" s="638"/>
      <c r="F16" s="638"/>
      <c r="G16" s="365"/>
      <c r="H16" s="365">
        <v>0</v>
      </c>
      <c r="I16" s="159"/>
      <c r="J16" s="159"/>
      <c r="K16" s="160"/>
      <c r="L16" s="160"/>
    </row>
    <row r="17" spans="1:12" s="487" customFormat="1" ht="30" x14ac:dyDescent="0.25">
      <c r="A17" s="388">
        <f t="shared" si="0"/>
        <v>11</v>
      </c>
      <c r="B17" s="330" t="s">
        <v>242</v>
      </c>
      <c r="C17" s="638" t="s">
        <v>13</v>
      </c>
      <c r="D17" s="638"/>
      <c r="E17" s="638"/>
      <c r="F17" s="638"/>
      <c r="G17" s="324"/>
      <c r="H17" s="365">
        <v>0</v>
      </c>
      <c r="I17" s="485"/>
      <c r="J17" s="485"/>
      <c r="K17" s="160">
        <v>270000</v>
      </c>
      <c r="L17" s="486">
        <v>270000</v>
      </c>
    </row>
    <row r="18" spans="1:12" ht="14.45" customHeight="1" x14ac:dyDescent="0.25">
      <c r="A18" s="388">
        <f t="shared" si="0"/>
        <v>12</v>
      </c>
      <c r="B18" s="330" t="s">
        <v>153</v>
      </c>
      <c r="C18" s="638" t="s">
        <v>63</v>
      </c>
      <c r="D18" s="638"/>
      <c r="E18" s="638"/>
      <c r="F18" s="638"/>
      <c r="G18" s="365">
        <f>[2]Könyvtár!$I$47</f>
        <v>10000</v>
      </c>
      <c r="H18" s="365"/>
      <c r="I18" s="365">
        <v>10000</v>
      </c>
      <c r="J18" s="159"/>
      <c r="K18" s="160">
        <v>10000</v>
      </c>
      <c r="L18" s="160">
        <v>4067</v>
      </c>
    </row>
    <row r="19" spans="1:12" s="487" customFormat="1" ht="30" customHeight="1" x14ac:dyDescent="0.25">
      <c r="A19" s="396">
        <f t="shared" si="0"/>
        <v>13</v>
      </c>
      <c r="B19" s="340" t="s">
        <v>32</v>
      </c>
      <c r="C19" s="639" t="s">
        <v>119</v>
      </c>
      <c r="D19" s="639"/>
      <c r="E19" s="639"/>
      <c r="F19" s="639"/>
      <c r="G19" s="488">
        <f>SUM(G7:G18)</f>
        <v>9782832</v>
      </c>
      <c r="H19" s="488">
        <f>SUM(H7:H18)</f>
        <v>9772832</v>
      </c>
      <c r="I19" s="488">
        <f>SUM(I18)</f>
        <v>10000</v>
      </c>
      <c r="J19" s="405"/>
      <c r="K19" s="489">
        <f t="shared" ref="K19:L19" si="1">SUM(K7:K18)</f>
        <v>9782832</v>
      </c>
      <c r="L19" s="489">
        <f t="shared" si="1"/>
        <v>9020496</v>
      </c>
    </row>
    <row r="20" spans="1:12" s="487" customFormat="1" ht="23.45" customHeight="1" x14ac:dyDescent="0.25">
      <c r="A20" s="396">
        <f t="shared" si="0"/>
        <v>14</v>
      </c>
      <c r="B20" s="340" t="s">
        <v>96</v>
      </c>
      <c r="C20" s="639" t="s">
        <v>12</v>
      </c>
      <c r="D20" s="639"/>
      <c r="E20" s="639"/>
      <c r="F20" s="639"/>
      <c r="G20" s="329">
        <f>[2]Könyvtár!$I$48</f>
        <v>1592309.96</v>
      </c>
      <c r="H20" s="488">
        <f>[2]Könyvtár!$I$48</f>
        <v>1592309.96</v>
      </c>
      <c r="I20" s="405"/>
      <c r="J20" s="405"/>
      <c r="K20" s="489">
        <v>1592310</v>
      </c>
      <c r="L20" s="489">
        <v>1392038</v>
      </c>
    </row>
    <row r="21" spans="1:12" x14ac:dyDescent="0.25">
      <c r="A21" s="388">
        <f t="shared" si="0"/>
        <v>15</v>
      </c>
      <c r="B21" s="330" t="s">
        <v>46</v>
      </c>
      <c r="C21" s="638" t="s">
        <v>19</v>
      </c>
      <c r="D21" s="638"/>
      <c r="E21" s="638"/>
      <c r="F21" s="638"/>
      <c r="G21" s="365">
        <f>[2]Könyvtár!$I$49</f>
        <v>1200000</v>
      </c>
      <c r="H21" s="365">
        <f>[3]Könyvtár!$E$20</f>
        <v>1200000</v>
      </c>
      <c r="I21" s="159"/>
      <c r="J21" s="159"/>
      <c r="K21" s="160">
        <v>1481479</v>
      </c>
      <c r="L21" s="160">
        <v>1481479</v>
      </c>
    </row>
    <row r="22" spans="1:12" x14ac:dyDescent="0.25">
      <c r="A22" s="388">
        <f t="shared" si="0"/>
        <v>16</v>
      </c>
      <c r="B22" s="330" t="s">
        <v>47</v>
      </c>
      <c r="C22" s="421" t="s">
        <v>20</v>
      </c>
      <c r="D22" s="421"/>
      <c r="E22" s="421"/>
      <c r="F22" s="421"/>
      <c r="G22" s="365">
        <f>[2]Könyvtár!$I$50</f>
        <v>550000</v>
      </c>
      <c r="H22" s="365">
        <f>[3]Könyvtár!$E$23+[3]Könyvtár!$E$29</f>
        <v>550000</v>
      </c>
      <c r="I22" s="159"/>
      <c r="J22" s="159"/>
      <c r="K22" s="160">
        <v>517444</v>
      </c>
      <c r="L22" s="160">
        <v>186085</v>
      </c>
    </row>
    <row r="23" spans="1:12" x14ac:dyDescent="0.25">
      <c r="A23" s="388">
        <f t="shared" si="0"/>
        <v>17</v>
      </c>
      <c r="B23" s="330" t="s">
        <v>48</v>
      </c>
      <c r="C23" s="638" t="s">
        <v>24</v>
      </c>
      <c r="D23" s="638"/>
      <c r="E23" s="638"/>
      <c r="F23" s="638"/>
      <c r="G23" s="365">
        <f>[2]Könyvtár!$I$52</f>
        <v>220000</v>
      </c>
      <c r="H23" s="365">
        <f>[3]Könyvtár!$E$25</f>
        <v>220000</v>
      </c>
      <c r="I23" s="159"/>
      <c r="J23" s="159"/>
      <c r="K23" s="160">
        <v>274730</v>
      </c>
      <c r="L23" s="160">
        <v>260971</v>
      </c>
    </row>
    <row r="24" spans="1:12" x14ac:dyDescent="0.25">
      <c r="A24" s="388">
        <f t="shared" si="0"/>
        <v>18</v>
      </c>
      <c r="B24" s="330" t="s">
        <v>147</v>
      </c>
      <c r="C24" s="638" t="s">
        <v>16</v>
      </c>
      <c r="D24" s="638"/>
      <c r="E24" s="638"/>
      <c r="F24" s="638"/>
      <c r="G24" s="365">
        <f>[2]Könyvtár!$I$51</f>
        <v>182500</v>
      </c>
      <c r="H24" s="365">
        <f>[3]Könyvtár!$E$24</f>
        <v>182500</v>
      </c>
      <c r="I24" s="159"/>
      <c r="J24" s="159"/>
      <c r="K24" s="160">
        <v>182500</v>
      </c>
      <c r="L24" s="160">
        <v>170979</v>
      </c>
    </row>
    <row r="25" spans="1:12" x14ac:dyDescent="0.25">
      <c r="A25" s="388">
        <f t="shared" si="0"/>
        <v>19</v>
      </c>
      <c r="B25" s="330" t="s">
        <v>49</v>
      </c>
      <c r="C25" s="638" t="s">
        <v>15</v>
      </c>
      <c r="D25" s="638"/>
      <c r="E25" s="638"/>
      <c r="F25" s="638"/>
      <c r="G25" s="365">
        <f>[2]Könyvtár!$I$53</f>
        <v>566000</v>
      </c>
      <c r="H25" s="365">
        <f>[3]Könyvtár!$E$26</f>
        <v>566000</v>
      </c>
      <c r="I25" s="159"/>
      <c r="J25" s="159"/>
      <c r="K25" s="160">
        <v>566000</v>
      </c>
      <c r="L25" s="160">
        <v>398921</v>
      </c>
    </row>
    <row r="26" spans="1:12" x14ac:dyDescent="0.25">
      <c r="A26" s="388">
        <f t="shared" si="0"/>
        <v>20</v>
      </c>
      <c r="B26" s="330" t="s">
        <v>50</v>
      </c>
      <c r="C26" s="638" t="s">
        <v>18</v>
      </c>
      <c r="D26" s="638"/>
      <c r="E26" s="638"/>
      <c r="F26" s="638"/>
      <c r="G26" s="365"/>
      <c r="H26" s="365">
        <v>0</v>
      </c>
      <c r="I26" s="159"/>
      <c r="J26" s="159"/>
      <c r="K26" s="160"/>
      <c r="L26" s="160"/>
    </row>
    <row r="27" spans="1:12" x14ac:dyDescent="0.25">
      <c r="A27" s="388">
        <f t="shared" si="0"/>
        <v>21</v>
      </c>
      <c r="B27" s="330" t="s">
        <v>303</v>
      </c>
      <c r="C27" s="421" t="s">
        <v>302</v>
      </c>
      <c r="D27" s="421"/>
      <c r="E27" s="421"/>
      <c r="F27" s="421"/>
      <c r="G27" s="365"/>
      <c r="H27" s="365">
        <v>0</v>
      </c>
      <c r="I27" s="159"/>
      <c r="J27" s="159"/>
      <c r="K27" s="160"/>
      <c r="L27" s="160"/>
    </row>
    <row r="28" spans="1:12" x14ac:dyDescent="0.25">
      <c r="A28" s="388">
        <f t="shared" si="0"/>
        <v>22</v>
      </c>
      <c r="B28" s="330" t="s">
        <v>51</v>
      </c>
      <c r="C28" s="638" t="s">
        <v>22</v>
      </c>
      <c r="D28" s="638"/>
      <c r="E28" s="638"/>
      <c r="F28" s="638"/>
      <c r="G28" s="365"/>
      <c r="H28" s="365">
        <v>0</v>
      </c>
      <c r="I28" s="485"/>
      <c r="J28" s="159"/>
      <c r="K28" s="160"/>
      <c r="L28" s="160"/>
    </row>
    <row r="29" spans="1:12" x14ac:dyDescent="0.25">
      <c r="A29" s="388">
        <f t="shared" si="0"/>
        <v>23</v>
      </c>
      <c r="B29" s="330" t="s">
        <v>53</v>
      </c>
      <c r="C29" s="638" t="s">
        <v>17</v>
      </c>
      <c r="D29" s="638"/>
      <c r="E29" s="638"/>
      <c r="F29" s="638"/>
      <c r="G29" s="365">
        <f>[2]Könyvtár!$I$54</f>
        <v>100000</v>
      </c>
      <c r="H29" s="365">
        <f>[3]Könyvtár!$E$27</f>
        <v>100000</v>
      </c>
      <c r="I29" s="159"/>
      <c r="J29" s="159"/>
      <c r="K29" s="160">
        <v>972221</v>
      </c>
      <c r="L29" s="160">
        <v>972221</v>
      </c>
    </row>
    <row r="30" spans="1:12" x14ac:dyDescent="0.25">
      <c r="A30" s="388">
        <f t="shared" si="0"/>
        <v>24</v>
      </c>
      <c r="B30" s="330" t="s">
        <v>52</v>
      </c>
      <c r="C30" s="421" t="s">
        <v>21</v>
      </c>
      <c r="D30" s="421"/>
      <c r="E30" s="421"/>
      <c r="F30" s="421"/>
      <c r="G30" s="365">
        <f>[2]Könyvtár!$I$55</f>
        <v>50000</v>
      </c>
      <c r="H30" s="365">
        <f>[3]Könyvtár!$E$28</f>
        <v>50000</v>
      </c>
      <c r="I30" s="159"/>
      <c r="J30" s="159"/>
      <c r="K30" s="160">
        <v>50000</v>
      </c>
      <c r="L30" s="160">
        <v>19760</v>
      </c>
    </row>
    <row r="31" spans="1:12" x14ac:dyDescent="0.25">
      <c r="A31" s="388">
        <f t="shared" si="0"/>
        <v>25</v>
      </c>
      <c r="B31" s="330" t="s">
        <v>148</v>
      </c>
      <c r="C31" s="638" t="s">
        <v>23</v>
      </c>
      <c r="D31" s="638"/>
      <c r="E31" s="638"/>
      <c r="F31" s="638"/>
      <c r="G31" s="365">
        <f>[2]Könyvtár!$I$56</f>
        <v>510495</v>
      </c>
      <c r="H31" s="365">
        <f>[3]Könyvtár!$E$30+[3]Könyvtár!$E$21</f>
        <v>510495</v>
      </c>
      <c r="I31" s="159"/>
      <c r="J31" s="159"/>
      <c r="K31" s="160">
        <v>510495</v>
      </c>
      <c r="L31" s="160">
        <v>361545</v>
      </c>
    </row>
    <row r="32" spans="1:12" x14ac:dyDescent="0.25">
      <c r="A32" s="388">
        <f t="shared" si="0"/>
        <v>26</v>
      </c>
      <c r="B32" s="330" t="s">
        <v>61</v>
      </c>
      <c r="C32" s="638" t="s">
        <v>62</v>
      </c>
      <c r="D32" s="638"/>
      <c r="E32" s="638"/>
      <c r="F32" s="638"/>
      <c r="G32" s="324">
        <f>[2]Könyvtár!$I$60</f>
        <v>90000</v>
      </c>
      <c r="H32" s="365">
        <f>[2]Könyvtár!$I$60</f>
        <v>90000</v>
      </c>
      <c r="I32" s="159"/>
      <c r="J32" s="159"/>
      <c r="K32" s="160">
        <v>90000</v>
      </c>
      <c r="L32" s="160">
        <v>89000</v>
      </c>
    </row>
    <row r="33" spans="1:12" x14ac:dyDescent="0.25">
      <c r="A33" s="388"/>
      <c r="B33" s="330"/>
      <c r="C33" s="421"/>
      <c r="D33" s="421"/>
      <c r="E33" s="421"/>
      <c r="F33" s="421"/>
      <c r="G33" s="324"/>
      <c r="H33" s="365"/>
      <c r="I33" s="159"/>
      <c r="J33" s="159"/>
      <c r="K33" s="160"/>
      <c r="L33" s="160"/>
    </row>
    <row r="34" spans="1:12" x14ac:dyDescent="0.25">
      <c r="A34" s="396">
        <v>28</v>
      </c>
      <c r="B34" s="340" t="s">
        <v>31</v>
      </c>
      <c r="C34" s="639" t="s">
        <v>120</v>
      </c>
      <c r="D34" s="639"/>
      <c r="E34" s="639"/>
      <c r="F34" s="639"/>
      <c r="G34" s="329">
        <f>SUM(G21:G32)</f>
        <v>3468995</v>
      </c>
      <c r="H34" s="329">
        <f>SUM(H21:H32)</f>
        <v>3468995</v>
      </c>
      <c r="I34" s="405"/>
      <c r="J34" s="405"/>
      <c r="K34" s="489">
        <f t="shared" ref="K34:L34" si="2">SUM(K21:K32)</f>
        <v>4644869</v>
      </c>
      <c r="L34" s="489">
        <f t="shared" si="2"/>
        <v>3940961</v>
      </c>
    </row>
    <row r="35" spans="1:12" x14ac:dyDescent="0.25">
      <c r="A35" s="388">
        <f t="shared" si="0"/>
        <v>29</v>
      </c>
      <c r="B35" s="330" t="s">
        <v>243</v>
      </c>
      <c r="C35" s="421" t="s">
        <v>26</v>
      </c>
      <c r="D35" s="397"/>
      <c r="E35" s="397"/>
      <c r="F35" s="397"/>
      <c r="G35" s="333"/>
      <c r="H35" s="159"/>
      <c r="I35" s="159"/>
      <c r="J35" s="159"/>
      <c r="K35" s="160"/>
      <c r="L35" s="160"/>
    </row>
    <row r="36" spans="1:12" x14ac:dyDescent="0.25">
      <c r="A36" s="388">
        <f t="shared" si="0"/>
        <v>30</v>
      </c>
      <c r="B36" s="330" t="s">
        <v>244</v>
      </c>
      <c r="C36" s="421" t="s">
        <v>25</v>
      </c>
      <c r="D36" s="397"/>
      <c r="E36" s="397"/>
      <c r="F36" s="397"/>
      <c r="G36" s="333"/>
      <c r="H36" s="159"/>
      <c r="I36" s="159"/>
      <c r="J36" s="159"/>
      <c r="K36" s="160"/>
      <c r="L36" s="160"/>
    </row>
    <row r="37" spans="1:12" x14ac:dyDescent="0.25">
      <c r="A37" s="396">
        <f t="shared" si="0"/>
        <v>31</v>
      </c>
      <c r="B37" s="340" t="s">
        <v>135</v>
      </c>
      <c r="C37" s="422" t="s">
        <v>122</v>
      </c>
      <c r="D37" s="422"/>
      <c r="E37" s="422"/>
      <c r="F37" s="422"/>
      <c r="G37" s="329">
        <f>SUM(G35:G36)</f>
        <v>0</v>
      </c>
      <c r="H37" s="329">
        <v>0</v>
      </c>
      <c r="I37" s="405"/>
      <c r="J37" s="405"/>
      <c r="K37" s="489">
        <v>0</v>
      </c>
      <c r="L37" s="489">
        <v>0</v>
      </c>
    </row>
    <row r="38" spans="1:12" x14ac:dyDescent="0.25">
      <c r="A38" s="388">
        <f t="shared" si="0"/>
        <v>32</v>
      </c>
      <c r="B38" s="330" t="s">
        <v>245</v>
      </c>
      <c r="C38" s="421" t="s">
        <v>30</v>
      </c>
      <c r="D38" s="397"/>
      <c r="E38" s="397"/>
      <c r="F38" s="397"/>
      <c r="G38" s="333"/>
      <c r="H38" s="159"/>
      <c r="I38" s="159"/>
      <c r="J38" s="159"/>
      <c r="K38" s="160"/>
      <c r="L38" s="160"/>
    </row>
    <row r="39" spans="1:12" x14ac:dyDescent="0.25">
      <c r="A39" s="388">
        <f t="shared" si="0"/>
        <v>33</v>
      </c>
      <c r="B39" s="330" t="s">
        <v>246</v>
      </c>
      <c r="C39" s="421" t="s">
        <v>42</v>
      </c>
      <c r="D39" s="397"/>
      <c r="E39" s="397"/>
      <c r="F39" s="397"/>
      <c r="G39" s="333"/>
      <c r="H39" s="159"/>
      <c r="I39" s="159"/>
      <c r="J39" s="159"/>
      <c r="K39" s="160"/>
      <c r="L39" s="160"/>
    </row>
    <row r="40" spans="1:12" x14ac:dyDescent="0.25">
      <c r="A40" s="388">
        <f t="shared" si="0"/>
        <v>34</v>
      </c>
      <c r="B40" s="330" t="s">
        <v>159</v>
      </c>
      <c r="C40" s="421" t="s">
        <v>158</v>
      </c>
      <c r="D40" s="397"/>
      <c r="E40" s="397"/>
      <c r="F40" s="397"/>
      <c r="G40" s="333"/>
      <c r="H40" s="159"/>
      <c r="I40" s="159"/>
      <c r="J40" s="159"/>
      <c r="K40" s="160"/>
      <c r="L40" s="160"/>
    </row>
    <row r="41" spans="1:12" x14ac:dyDescent="0.25">
      <c r="A41" s="396">
        <f t="shared" si="0"/>
        <v>35</v>
      </c>
      <c r="B41" s="401" t="s">
        <v>123</v>
      </c>
      <c r="C41" s="422" t="s">
        <v>124</v>
      </c>
      <c r="D41" s="422"/>
      <c r="E41" s="422"/>
      <c r="F41" s="422"/>
      <c r="G41" s="329">
        <f>SUM(G38:G40)</f>
        <v>0</v>
      </c>
      <c r="H41" s="329">
        <v>0</v>
      </c>
      <c r="I41" s="405"/>
      <c r="J41" s="405"/>
      <c r="K41" s="489">
        <v>0</v>
      </c>
      <c r="L41" s="489">
        <v>0</v>
      </c>
    </row>
    <row r="42" spans="1:12" x14ac:dyDescent="0.25">
      <c r="A42" s="388">
        <f t="shared" si="0"/>
        <v>36</v>
      </c>
      <c r="B42" s="391" t="s">
        <v>363</v>
      </c>
      <c r="C42" s="392" t="s">
        <v>364</v>
      </c>
      <c r="D42" s="490"/>
      <c r="E42" s="490"/>
      <c r="F42" s="490"/>
      <c r="G42" s="338"/>
      <c r="H42" s="338"/>
      <c r="I42" s="491"/>
      <c r="J42" s="491"/>
      <c r="K42" s="492"/>
      <c r="L42" s="492"/>
    </row>
    <row r="43" spans="1:12" x14ac:dyDescent="0.25">
      <c r="A43" s="388">
        <f t="shared" si="0"/>
        <v>37</v>
      </c>
      <c r="B43" s="391" t="s">
        <v>368</v>
      </c>
      <c r="C43" s="392" t="s">
        <v>369</v>
      </c>
      <c r="D43" s="397"/>
      <c r="E43" s="397"/>
      <c r="F43" s="397"/>
      <c r="G43" s="333"/>
      <c r="H43" s="159"/>
      <c r="I43" s="159"/>
      <c r="J43" s="159"/>
      <c r="K43" s="160">
        <v>142311</v>
      </c>
      <c r="L43" s="160">
        <v>142311</v>
      </c>
    </row>
    <row r="44" spans="1:12" x14ac:dyDescent="0.25">
      <c r="A44" s="388">
        <f t="shared" si="0"/>
        <v>38</v>
      </c>
      <c r="B44" s="330" t="s">
        <v>247</v>
      </c>
      <c r="C44" s="421" t="s">
        <v>98</v>
      </c>
      <c r="D44" s="397"/>
      <c r="E44" s="397"/>
      <c r="F44" s="397"/>
      <c r="G44" s="333"/>
      <c r="H44" s="159"/>
      <c r="I44" s="159"/>
      <c r="J44" s="159"/>
      <c r="K44" s="160"/>
      <c r="L44" s="160"/>
    </row>
    <row r="45" spans="1:12" x14ac:dyDescent="0.25">
      <c r="A45" s="388">
        <f t="shared" si="0"/>
        <v>39</v>
      </c>
      <c r="B45" s="330" t="s">
        <v>248</v>
      </c>
      <c r="C45" s="421" t="s">
        <v>36</v>
      </c>
      <c r="D45" s="493"/>
      <c r="E45" s="493"/>
      <c r="F45" s="493"/>
      <c r="G45" s="494"/>
      <c r="H45" s="159"/>
      <c r="I45" s="159"/>
      <c r="J45" s="159"/>
      <c r="K45" s="160">
        <v>38424</v>
      </c>
      <c r="L45" s="160">
        <v>38424</v>
      </c>
    </row>
    <row r="46" spans="1:12" x14ac:dyDescent="0.25">
      <c r="A46" s="396">
        <f t="shared" si="0"/>
        <v>40</v>
      </c>
      <c r="B46" s="495" t="s">
        <v>125</v>
      </c>
      <c r="C46" s="493" t="s">
        <v>126</v>
      </c>
      <c r="D46" s="397"/>
      <c r="E46" s="397"/>
      <c r="F46" s="397"/>
      <c r="G46" s="339">
        <f>SUM(G43:G44)</f>
        <v>0</v>
      </c>
      <c r="H46" s="339">
        <v>0</v>
      </c>
      <c r="I46" s="496"/>
      <c r="J46" s="496"/>
      <c r="K46" s="489">
        <f>SUM(K43:K45)</f>
        <v>180735</v>
      </c>
      <c r="L46" s="489">
        <f>SUM(L43:L45)</f>
        <v>180735</v>
      </c>
    </row>
    <row r="47" spans="1:12" x14ac:dyDescent="0.25">
      <c r="A47" s="388">
        <f t="shared" si="0"/>
        <v>41</v>
      </c>
      <c r="B47" s="330" t="s">
        <v>249</v>
      </c>
      <c r="C47" s="421" t="s">
        <v>35</v>
      </c>
      <c r="D47" s="421"/>
      <c r="E47" s="421"/>
      <c r="F47" s="421"/>
      <c r="G47" s="324"/>
      <c r="H47" s="485"/>
      <c r="I47" s="485"/>
      <c r="J47" s="485"/>
      <c r="K47" s="160"/>
      <c r="L47" s="160"/>
    </row>
    <row r="48" spans="1:12" x14ac:dyDescent="0.25">
      <c r="A48" s="388">
        <f t="shared" si="0"/>
        <v>42</v>
      </c>
      <c r="B48" s="330" t="s">
        <v>150</v>
      </c>
      <c r="C48" s="421" t="s">
        <v>37</v>
      </c>
      <c r="D48" s="422"/>
      <c r="E48" s="422"/>
      <c r="F48" s="422"/>
    </row>
    <row r="49" spans="1:12" x14ac:dyDescent="0.25">
      <c r="A49" s="396">
        <f t="shared" si="0"/>
        <v>43</v>
      </c>
      <c r="B49" s="340" t="s">
        <v>127</v>
      </c>
      <c r="C49" s="422" t="s">
        <v>128</v>
      </c>
      <c r="D49" s="421"/>
      <c r="E49" s="421"/>
      <c r="F49" s="421"/>
      <c r="G49" s="329">
        <f>SUM(G46:G47)</f>
        <v>0</v>
      </c>
      <c r="H49" s="329">
        <v>0</v>
      </c>
      <c r="I49" s="405"/>
      <c r="J49" s="405"/>
      <c r="K49" s="489">
        <v>0</v>
      </c>
      <c r="L49" s="489">
        <v>0</v>
      </c>
    </row>
    <row r="50" spans="1:12" ht="30" x14ac:dyDescent="0.25">
      <c r="A50" s="388">
        <f t="shared" si="0"/>
        <v>44</v>
      </c>
      <c r="B50" s="330" t="s">
        <v>250</v>
      </c>
      <c r="C50" s="421" t="s">
        <v>154</v>
      </c>
      <c r="D50" s="422"/>
      <c r="E50" s="422"/>
      <c r="F50" s="422"/>
      <c r="G50" s="324"/>
      <c r="H50" s="159"/>
      <c r="I50" s="159"/>
      <c r="J50" s="159"/>
      <c r="K50" s="160"/>
      <c r="L50" s="160"/>
    </row>
    <row r="51" spans="1:12" ht="37.15" customHeight="1" x14ac:dyDescent="0.25">
      <c r="A51" s="396">
        <f t="shared" si="0"/>
        <v>45</v>
      </c>
      <c r="B51" s="340" t="s">
        <v>129</v>
      </c>
      <c r="C51" s="422" t="s">
        <v>130</v>
      </c>
      <c r="D51" s="422"/>
      <c r="E51" s="422"/>
      <c r="F51" s="422"/>
      <c r="G51" s="329">
        <f>SUM(G50)</f>
        <v>0</v>
      </c>
      <c r="H51" s="329">
        <v>0</v>
      </c>
      <c r="I51" s="405"/>
      <c r="J51" s="405"/>
      <c r="K51" s="489">
        <v>0</v>
      </c>
      <c r="L51" s="489">
        <v>0</v>
      </c>
    </row>
    <row r="52" spans="1:12" x14ac:dyDescent="0.25">
      <c r="A52" s="396">
        <f t="shared" si="0"/>
        <v>46</v>
      </c>
      <c r="B52" s="340" t="s">
        <v>251</v>
      </c>
      <c r="C52" s="422" t="s">
        <v>252</v>
      </c>
      <c r="G52" s="329">
        <f>G19+G20+G34+G37+G41+G46+G49+G51</f>
        <v>14844136.960000001</v>
      </c>
      <c r="H52" s="329">
        <f>H19+H20+H34+H37+H41+H46+H49+H51</f>
        <v>14834136.960000001</v>
      </c>
      <c r="I52" s="329">
        <f>I19+I20+I34+I37+I41+I46+I49+I51</f>
        <v>10000</v>
      </c>
      <c r="J52" s="405"/>
      <c r="K52" s="489">
        <f>K19+K20+K34+K37+K41+K46+K49+K51</f>
        <v>16200746</v>
      </c>
      <c r="L52" s="489">
        <f>L19+L20+L34+L37+L41+L46+L49+L51</f>
        <v>14534230</v>
      </c>
    </row>
    <row r="53" spans="1:12" s="487" customFormat="1" ht="22.15" customHeight="1" x14ac:dyDescent="0.25">
      <c r="A53" s="407"/>
      <c r="B53" s="130"/>
      <c r="C53" s="130"/>
      <c r="D53" s="427"/>
      <c r="E53" s="427"/>
      <c r="F53" s="427"/>
      <c r="G53" s="408"/>
      <c r="H53" s="130"/>
      <c r="I53" s="130"/>
      <c r="J53" s="130"/>
      <c r="K53" s="162"/>
      <c r="L53" s="162"/>
    </row>
    <row r="54" spans="1:12" ht="22.15" customHeight="1" x14ac:dyDescent="0.25">
      <c r="A54" s="427" t="s">
        <v>253</v>
      </c>
      <c r="B54" s="427"/>
      <c r="C54" s="427"/>
      <c r="D54" s="416"/>
      <c r="E54" s="416"/>
      <c r="F54" s="416"/>
      <c r="G54" s="427"/>
      <c r="H54" s="427"/>
      <c r="I54" s="427"/>
      <c r="J54" s="427"/>
      <c r="K54" s="162"/>
      <c r="L54" s="497"/>
    </row>
    <row r="55" spans="1:12" ht="43.5" customHeight="1" x14ac:dyDescent="0.25">
      <c r="A55" s="631" t="s">
        <v>189</v>
      </c>
      <c r="B55" s="632" t="s">
        <v>110</v>
      </c>
      <c r="C55" s="416" t="s">
        <v>210</v>
      </c>
      <c r="D55" s="416"/>
      <c r="E55" s="416"/>
      <c r="F55" s="416"/>
      <c r="G55" s="416" t="s">
        <v>190</v>
      </c>
      <c r="H55" s="417" t="s">
        <v>319</v>
      </c>
      <c r="I55" s="418"/>
      <c r="J55" s="419"/>
      <c r="K55" s="498" t="s">
        <v>366</v>
      </c>
      <c r="L55" s="498" t="s">
        <v>367</v>
      </c>
    </row>
    <row r="56" spans="1:12" s="487" customFormat="1" ht="42.75" x14ac:dyDescent="0.25">
      <c r="A56" s="631"/>
      <c r="B56" s="632"/>
      <c r="C56" s="416"/>
      <c r="D56" s="421"/>
      <c r="E56" s="421"/>
      <c r="F56" s="421"/>
      <c r="G56" s="416"/>
      <c r="H56" s="316" t="s">
        <v>84</v>
      </c>
      <c r="I56" s="316" t="s">
        <v>85</v>
      </c>
      <c r="J56" s="316" t="s">
        <v>86</v>
      </c>
      <c r="K56" s="498"/>
      <c r="L56" s="498"/>
    </row>
    <row r="57" spans="1:12" s="487" customFormat="1" x14ac:dyDescent="0.25">
      <c r="A57" s="499" t="s">
        <v>359</v>
      </c>
      <c r="B57" s="330" t="s">
        <v>149</v>
      </c>
      <c r="C57" s="421" t="s">
        <v>57</v>
      </c>
      <c r="D57" s="421"/>
      <c r="E57" s="421"/>
      <c r="F57" s="421"/>
      <c r="G57" s="365"/>
      <c r="H57" s="485"/>
      <c r="I57" s="485"/>
      <c r="J57" s="485"/>
      <c r="K57" s="160"/>
      <c r="L57" s="486"/>
    </row>
    <row r="58" spans="1:12" s="487" customFormat="1" ht="37.15" customHeight="1" x14ac:dyDescent="0.25">
      <c r="A58" s="499" t="s">
        <v>362</v>
      </c>
      <c r="B58" s="330" t="s">
        <v>254</v>
      </c>
      <c r="C58" s="421" t="s">
        <v>162</v>
      </c>
      <c r="D58" s="422"/>
      <c r="E58" s="422"/>
      <c r="F58" s="422"/>
      <c r="G58" s="365"/>
      <c r="H58" s="485"/>
      <c r="I58" s="485"/>
      <c r="J58" s="485"/>
      <c r="K58" s="160"/>
      <c r="L58" s="486"/>
    </row>
    <row r="59" spans="1:12" x14ac:dyDescent="0.25">
      <c r="A59" s="500" t="s">
        <v>385</v>
      </c>
      <c r="B59" s="340" t="s">
        <v>131</v>
      </c>
      <c r="C59" s="422" t="s">
        <v>132</v>
      </c>
      <c r="G59" s="329">
        <f>SUM(G57:G58)</f>
        <v>0</v>
      </c>
      <c r="H59" s="405"/>
      <c r="I59" s="405"/>
      <c r="J59" s="405"/>
      <c r="K59" s="489">
        <v>0</v>
      </c>
      <c r="L59" s="489">
        <v>0</v>
      </c>
    </row>
    <row r="60" spans="1:12" x14ac:dyDescent="0.25">
      <c r="D60" s="502"/>
      <c r="E60" s="502"/>
      <c r="F60" s="502"/>
      <c r="K60" s="162"/>
      <c r="L60" s="162"/>
    </row>
    <row r="61" spans="1:12" x14ac:dyDescent="0.25">
      <c r="A61" s="503"/>
      <c r="B61" s="345" t="s">
        <v>297</v>
      </c>
      <c r="C61" s="502"/>
      <c r="G61" s="346">
        <f>G52+G59</f>
        <v>14844136.960000001</v>
      </c>
      <c r="H61" s="504"/>
      <c r="I61" s="504"/>
      <c r="J61" s="505"/>
      <c r="K61" s="389">
        <f t="shared" ref="K61:L61" si="3">K52+K59</f>
        <v>16200746</v>
      </c>
      <c r="L61" s="389">
        <f t="shared" si="3"/>
        <v>14534230</v>
      </c>
    </row>
    <row r="62" spans="1:12" x14ac:dyDescent="0.25">
      <c r="K62" s="162"/>
      <c r="L62" s="162"/>
    </row>
    <row r="63" spans="1:12" x14ac:dyDescent="0.25">
      <c r="K63" s="162"/>
      <c r="L63" s="162"/>
    </row>
  </sheetData>
  <mergeCells count="30">
    <mergeCell ref="K5:K6"/>
    <mergeCell ref="L5:L6"/>
    <mergeCell ref="C19:F19"/>
    <mergeCell ref="C20:F20"/>
    <mergeCell ref="C16:F16"/>
    <mergeCell ref="C17:F17"/>
    <mergeCell ref="C18:F18"/>
    <mergeCell ref="C11:F11"/>
    <mergeCell ref="C13:F13"/>
    <mergeCell ref="C21:F21"/>
    <mergeCell ref="C23:F23"/>
    <mergeCell ref="C24:F24"/>
    <mergeCell ref="C32:F32"/>
    <mergeCell ref="C34:F34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A55:A56"/>
    <mergeCell ref="B55:B56"/>
    <mergeCell ref="C25:F25"/>
    <mergeCell ref="C26:F26"/>
    <mergeCell ref="C28:F28"/>
    <mergeCell ref="C29:F29"/>
    <mergeCell ref="C31:F31"/>
  </mergeCell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B8" sqref="B8"/>
    </sheetView>
  </sheetViews>
  <sheetFormatPr defaultRowHeight="15.75" x14ac:dyDescent="0.25"/>
  <cols>
    <col min="1" max="1" width="25.5703125" style="446" bestFit="1" customWidth="1"/>
    <col min="2" max="2" width="34.42578125" style="446" customWidth="1"/>
    <col min="3" max="3" width="15.140625" style="445" customWidth="1"/>
    <col min="4" max="4" width="13.140625" style="447" bestFit="1" customWidth="1"/>
    <col min="5" max="5" width="15.42578125" style="448" bestFit="1" customWidth="1"/>
    <col min="6" max="6" width="13.140625" style="448" bestFit="1" customWidth="1"/>
    <col min="7" max="8" width="14.28515625" style="448" bestFit="1" customWidth="1"/>
    <col min="9" max="9" width="13.28515625" style="445" customWidth="1"/>
    <col min="10" max="10" width="12.85546875" style="445" customWidth="1"/>
    <col min="11" max="11" width="12.7109375" style="445" customWidth="1"/>
    <col min="12" max="16384" width="9.140625" style="446"/>
  </cols>
  <sheetData>
    <row r="1" spans="1:11" x14ac:dyDescent="0.25">
      <c r="A1" s="703" t="s">
        <v>518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1" x14ac:dyDescent="0.25">
      <c r="A2" s="443"/>
      <c r="B2" s="443"/>
      <c r="C2" s="443"/>
      <c r="D2" s="443"/>
      <c r="E2" s="443"/>
      <c r="F2" s="443"/>
      <c r="G2" s="443"/>
      <c r="H2" s="443"/>
      <c r="I2" s="443"/>
      <c r="J2" s="443"/>
    </row>
    <row r="3" spans="1:11" ht="16.5" thickBot="1" x14ac:dyDescent="0.3">
      <c r="J3" s="704"/>
      <c r="K3" s="704"/>
    </row>
    <row r="4" spans="1:11" s="449" customFormat="1" x14ac:dyDescent="0.25">
      <c r="A4" s="705" t="s">
        <v>326</v>
      </c>
      <c r="B4" s="707" t="s">
        <v>56</v>
      </c>
      <c r="C4" s="709" t="s">
        <v>386</v>
      </c>
      <c r="D4" s="710"/>
      <c r="E4" s="711"/>
      <c r="F4" s="709" t="s">
        <v>387</v>
      </c>
      <c r="G4" s="710"/>
      <c r="H4" s="711"/>
      <c r="I4" s="709" t="s">
        <v>388</v>
      </c>
      <c r="J4" s="710"/>
      <c r="K4" s="711"/>
    </row>
    <row r="5" spans="1:11" s="449" customFormat="1" ht="47.25" x14ac:dyDescent="0.25">
      <c r="A5" s="706"/>
      <c r="B5" s="708"/>
      <c r="C5" s="450" t="s">
        <v>279</v>
      </c>
      <c r="D5" s="451" t="s">
        <v>280</v>
      </c>
      <c r="E5" s="452" t="s">
        <v>1</v>
      </c>
      <c r="F5" s="450" t="s">
        <v>279</v>
      </c>
      <c r="G5" s="451" t="s">
        <v>280</v>
      </c>
      <c r="H5" s="452" t="s">
        <v>1</v>
      </c>
      <c r="I5" s="450" t="s">
        <v>279</v>
      </c>
      <c r="J5" s="451" t="s">
        <v>280</v>
      </c>
      <c r="K5" s="452" t="s">
        <v>1</v>
      </c>
    </row>
    <row r="6" spans="1:11" s="459" customFormat="1" x14ac:dyDescent="0.25">
      <c r="A6" s="453" t="s">
        <v>324</v>
      </c>
      <c r="B6" s="454" t="s">
        <v>325</v>
      </c>
      <c r="C6" s="455"/>
      <c r="D6" s="456"/>
      <c r="E6" s="457"/>
      <c r="F6" s="458"/>
      <c r="G6" s="456">
        <v>770316</v>
      </c>
      <c r="H6" s="457">
        <v>770316</v>
      </c>
      <c r="I6" s="458"/>
      <c r="J6" s="456"/>
      <c r="K6" s="457">
        <f t="shared" ref="K6" si="0">SUM(I6:J6)</f>
        <v>0</v>
      </c>
    </row>
    <row r="7" spans="1:11" s="459" customFormat="1" ht="31.5" x14ac:dyDescent="0.25">
      <c r="A7" s="453" t="s">
        <v>328</v>
      </c>
      <c r="B7" s="454" t="s">
        <v>327</v>
      </c>
      <c r="C7" s="460">
        <v>153779421</v>
      </c>
      <c r="D7" s="461"/>
      <c r="E7" s="462">
        <v>153779421</v>
      </c>
      <c r="F7" s="463"/>
      <c r="G7" s="461"/>
      <c r="H7" s="462"/>
      <c r="I7" s="463"/>
      <c r="J7" s="461"/>
      <c r="K7" s="462"/>
    </row>
    <row r="8" spans="1:11" s="459" customFormat="1" ht="31.5" x14ac:dyDescent="0.25">
      <c r="A8" s="453" t="s">
        <v>328</v>
      </c>
      <c r="B8" s="454" t="s">
        <v>329</v>
      </c>
      <c r="C8" s="463"/>
      <c r="D8" s="461"/>
      <c r="E8" s="462"/>
      <c r="F8" s="463"/>
      <c r="G8" s="461"/>
      <c r="H8" s="462"/>
      <c r="I8" s="463"/>
      <c r="J8" s="461"/>
      <c r="K8" s="462"/>
    </row>
    <row r="9" spans="1:11" s="459" customFormat="1" ht="31.5" x14ac:dyDescent="0.25">
      <c r="A9" s="453" t="s">
        <v>328</v>
      </c>
      <c r="B9" s="454" t="s">
        <v>330</v>
      </c>
      <c r="C9" s="463"/>
      <c r="D9" s="464"/>
      <c r="E9" s="462"/>
      <c r="F9" s="463"/>
      <c r="G9" s="461"/>
      <c r="H9" s="462"/>
      <c r="I9" s="463"/>
      <c r="J9" s="461"/>
      <c r="K9" s="462"/>
    </row>
    <row r="10" spans="1:11" s="459" customFormat="1" ht="31.5" x14ac:dyDescent="0.25">
      <c r="A10" s="453" t="s">
        <v>328</v>
      </c>
      <c r="B10" s="454" t="s">
        <v>331</v>
      </c>
      <c r="C10" s="463"/>
      <c r="D10" s="461"/>
      <c r="E10" s="462"/>
      <c r="F10" s="463"/>
      <c r="G10" s="461"/>
      <c r="H10" s="462"/>
      <c r="I10" s="463"/>
      <c r="J10" s="461"/>
      <c r="K10" s="462"/>
    </row>
    <row r="11" spans="1:11" s="459" customFormat="1" ht="31.5" x14ac:dyDescent="0.25">
      <c r="A11" s="453" t="s">
        <v>328</v>
      </c>
      <c r="B11" s="454" t="s">
        <v>332</v>
      </c>
      <c r="C11" s="463"/>
      <c r="D11" s="461">
        <v>764660</v>
      </c>
      <c r="E11" s="462">
        <v>764660</v>
      </c>
      <c r="F11" s="463"/>
      <c r="G11" s="461"/>
      <c r="H11" s="462"/>
      <c r="I11" s="463"/>
      <c r="J11" s="461"/>
      <c r="K11" s="462"/>
    </row>
    <row r="12" spans="1:11" s="459" customFormat="1" ht="31.5" x14ac:dyDescent="0.25">
      <c r="A12" s="453" t="s">
        <v>328</v>
      </c>
      <c r="B12" s="454" t="s">
        <v>333</v>
      </c>
      <c r="C12" s="463"/>
      <c r="D12" s="461"/>
      <c r="E12" s="462"/>
      <c r="F12" s="463"/>
      <c r="G12" s="461"/>
      <c r="H12" s="462"/>
      <c r="I12" s="463"/>
      <c r="J12" s="461"/>
      <c r="K12" s="462"/>
    </row>
    <row r="13" spans="1:11" s="459" customFormat="1" ht="31.5" x14ac:dyDescent="0.25">
      <c r="A13" s="453" t="s">
        <v>328</v>
      </c>
      <c r="B13" s="454" t="s">
        <v>334</v>
      </c>
      <c r="C13" s="463"/>
      <c r="D13" s="461"/>
      <c r="E13" s="462"/>
      <c r="F13" s="463"/>
      <c r="G13" s="461"/>
      <c r="H13" s="462"/>
      <c r="I13" s="463"/>
      <c r="J13" s="461"/>
      <c r="K13" s="462"/>
    </row>
    <row r="14" spans="1:11" s="459" customFormat="1" ht="31.5" x14ac:dyDescent="0.25">
      <c r="A14" s="453" t="s">
        <v>328</v>
      </c>
      <c r="B14" s="454" t="s">
        <v>335</v>
      </c>
      <c r="C14" s="463"/>
      <c r="D14" s="461">
        <v>228740</v>
      </c>
      <c r="E14" s="462">
        <v>228740</v>
      </c>
      <c r="F14" s="463"/>
      <c r="G14" s="461"/>
      <c r="H14" s="462"/>
      <c r="I14" s="463"/>
      <c r="J14" s="461"/>
      <c r="K14" s="462"/>
    </row>
    <row r="15" spans="1:11" s="459" customFormat="1" ht="31.5" x14ac:dyDescent="0.25">
      <c r="A15" s="453" t="s">
        <v>328</v>
      </c>
      <c r="B15" s="454" t="s">
        <v>341</v>
      </c>
      <c r="C15" s="463"/>
      <c r="D15" s="461"/>
      <c r="E15" s="462"/>
      <c r="F15" s="463"/>
      <c r="G15" s="461"/>
      <c r="H15" s="462"/>
      <c r="I15" s="463"/>
      <c r="J15" s="461"/>
      <c r="K15" s="462"/>
    </row>
    <row r="16" spans="1:11" s="459" customFormat="1" ht="31.5" x14ac:dyDescent="0.25">
      <c r="A16" s="453" t="s">
        <v>328</v>
      </c>
      <c r="B16" s="454" t="s">
        <v>336</v>
      </c>
      <c r="C16" s="463"/>
      <c r="D16" s="461"/>
      <c r="E16" s="462"/>
      <c r="F16" s="463">
        <v>2999800</v>
      </c>
      <c r="G16" s="461"/>
      <c r="H16" s="462">
        <v>2999800</v>
      </c>
      <c r="I16" s="463"/>
      <c r="J16" s="461"/>
      <c r="K16" s="462"/>
    </row>
    <row r="17" spans="1:12" s="459" customFormat="1" ht="12.75" customHeight="1" x14ac:dyDescent="0.25">
      <c r="A17" s="453" t="s">
        <v>337</v>
      </c>
      <c r="B17" s="454" t="s">
        <v>395</v>
      </c>
      <c r="C17" s="463"/>
      <c r="D17" s="461">
        <v>351814</v>
      </c>
      <c r="E17" s="462">
        <v>351814</v>
      </c>
      <c r="F17" s="463"/>
      <c r="G17" s="461"/>
      <c r="H17" s="462"/>
      <c r="I17" s="463"/>
      <c r="J17" s="461"/>
      <c r="K17" s="462"/>
    </row>
    <row r="18" spans="1:12" s="459" customFormat="1" ht="12.75" customHeight="1" x14ac:dyDescent="0.25">
      <c r="A18" s="453" t="s">
        <v>338</v>
      </c>
      <c r="B18" s="454" t="s">
        <v>332</v>
      </c>
      <c r="C18" s="463"/>
      <c r="D18" s="461">
        <v>849917</v>
      </c>
      <c r="E18" s="462">
        <v>849917</v>
      </c>
      <c r="F18" s="463"/>
      <c r="G18" s="461"/>
      <c r="H18" s="462"/>
      <c r="I18" s="463"/>
      <c r="J18" s="461"/>
      <c r="K18" s="462"/>
    </row>
    <row r="19" spans="1:12" s="459" customFormat="1" ht="12.75" customHeight="1" x14ac:dyDescent="0.25">
      <c r="A19" s="453" t="s">
        <v>339</v>
      </c>
      <c r="B19" s="454" t="s">
        <v>332</v>
      </c>
      <c r="C19" s="463"/>
      <c r="D19" s="461">
        <v>1682594</v>
      </c>
      <c r="E19" s="462">
        <v>1682594</v>
      </c>
      <c r="F19" s="463"/>
      <c r="G19" s="461"/>
      <c r="H19" s="462"/>
      <c r="I19" s="463"/>
      <c r="J19" s="461"/>
      <c r="K19" s="462"/>
    </row>
    <row r="20" spans="1:12" s="459" customFormat="1" x14ac:dyDescent="0.25">
      <c r="A20" s="465" t="s">
        <v>389</v>
      </c>
      <c r="B20" s="454" t="s">
        <v>392</v>
      </c>
      <c r="C20" s="466"/>
      <c r="D20" s="461">
        <v>142311</v>
      </c>
      <c r="E20" s="462">
        <v>142311</v>
      </c>
      <c r="F20" s="463"/>
      <c r="G20" s="461"/>
      <c r="H20" s="462"/>
      <c r="I20" s="463"/>
      <c r="J20" s="461"/>
      <c r="K20" s="462"/>
    </row>
    <row r="21" spans="1:12" s="459" customFormat="1" x14ac:dyDescent="0.25">
      <c r="A21" s="465" t="s">
        <v>390</v>
      </c>
      <c r="B21" s="454" t="s">
        <v>391</v>
      </c>
      <c r="C21" s="463"/>
      <c r="D21" s="461">
        <v>259764</v>
      </c>
      <c r="E21" s="462">
        <v>259764</v>
      </c>
      <c r="F21" s="463"/>
      <c r="G21" s="461"/>
      <c r="H21" s="462"/>
      <c r="I21" s="463"/>
      <c r="J21" s="461"/>
      <c r="K21" s="462"/>
    </row>
    <row r="22" spans="1:12" s="459" customFormat="1" ht="31.5" x14ac:dyDescent="0.25">
      <c r="A22" s="444" t="s">
        <v>393</v>
      </c>
      <c r="B22" s="467" t="s">
        <v>394</v>
      </c>
      <c r="C22" s="468"/>
      <c r="D22" s="461">
        <v>24409</v>
      </c>
      <c r="E22" s="462">
        <v>24409</v>
      </c>
      <c r="F22" s="463"/>
      <c r="G22" s="461"/>
      <c r="H22" s="462"/>
      <c r="I22" s="463"/>
      <c r="J22" s="461"/>
      <c r="K22" s="462"/>
    </row>
    <row r="23" spans="1:12" s="459" customFormat="1" x14ac:dyDescent="0.25">
      <c r="A23" s="444" t="s">
        <v>396</v>
      </c>
      <c r="B23" s="444" t="s">
        <v>397</v>
      </c>
      <c r="C23" s="468"/>
      <c r="D23" s="461"/>
      <c r="E23" s="462"/>
      <c r="F23" s="463">
        <v>295000</v>
      </c>
      <c r="G23" s="461"/>
      <c r="H23" s="462">
        <v>295000</v>
      </c>
      <c r="I23" s="463"/>
      <c r="J23" s="461"/>
      <c r="K23" s="462"/>
    </row>
    <row r="24" spans="1:12" s="459" customFormat="1" x14ac:dyDescent="0.25">
      <c r="A24" s="444" t="s">
        <v>340</v>
      </c>
      <c r="B24" s="467" t="s">
        <v>398</v>
      </c>
      <c r="C24" s="468">
        <v>510000</v>
      </c>
      <c r="D24" s="461"/>
      <c r="E24" s="462">
        <v>510000</v>
      </c>
      <c r="F24" s="463"/>
      <c r="G24" s="461"/>
      <c r="H24" s="462"/>
      <c r="I24" s="463"/>
      <c r="J24" s="461"/>
      <c r="K24" s="462"/>
    </row>
    <row r="25" spans="1:12" s="459" customFormat="1" x14ac:dyDescent="0.25">
      <c r="A25" s="469" t="s">
        <v>337</v>
      </c>
      <c r="B25" s="470" t="s">
        <v>399</v>
      </c>
      <c r="C25" s="471"/>
      <c r="D25" s="472">
        <v>127315</v>
      </c>
      <c r="E25" s="473">
        <v>127315</v>
      </c>
      <c r="F25" s="463"/>
      <c r="G25" s="461"/>
      <c r="H25" s="462"/>
      <c r="I25" s="463"/>
      <c r="J25" s="461"/>
      <c r="K25" s="462"/>
    </row>
    <row r="26" spans="1:12" s="459" customFormat="1" ht="31.5" x14ac:dyDescent="0.25">
      <c r="A26" s="453" t="s">
        <v>328</v>
      </c>
      <c r="B26" s="467" t="s">
        <v>400</v>
      </c>
      <c r="C26" s="468"/>
      <c r="D26" s="461"/>
      <c r="E26" s="462"/>
      <c r="F26" s="463"/>
      <c r="G26" s="461">
        <v>1100000</v>
      </c>
      <c r="H26" s="462">
        <v>1100000</v>
      </c>
      <c r="I26" s="463"/>
      <c r="J26" s="461"/>
      <c r="K26" s="462"/>
    </row>
    <row r="27" spans="1:12" s="459" customFormat="1" ht="31.5" x14ac:dyDescent="0.25">
      <c r="A27" s="453" t="s">
        <v>328</v>
      </c>
      <c r="B27" s="454" t="s">
        <v>401</v>
      </c>
      <c r="C27" s="463"/>
      <c r="D27" s="461"/>
      <c r="E27" s="462"/>
      <c r="F27" s="463"/>
      <c r="G27" s="461">
        <v>31837862</v>
      </c>
      <c r="H27" s="462">
        <v>31837862</v>
      </c>
      <c r="I27" s="463"/>
      <c r="J27" s="461"/>
      <c r="K27" s="462"/>
    </row>
    <row r="28" spans="1:12" s="480" customFormat="1" ht="16.5" thickBot="1" x14ac:dyDescent="0.3">
      <c r="A28" s="474" t="s">
        <v>263</v>
      </c>
      <c r="B28" s="475"/>
      <c r="C28" s="476">
        <f>SUM(C6:C27)</f>
        <v>154289421</v>
      </c>
      <c r="D28" s="477">
        <f>SUM(D6:D27)</f>
        <v>4431524</v>
      </c>
      <c r="E28" s="478">
        <f>SUM(C28:D28)</f>
        <v>158720945</v>
      </c>
      <c r="F28" s="476">
        <f t="shared" ref="F28:K28" si="1">SUM(F6:F27)</f>
        <v>3294800</v>
      </c>
      <c r="G28" s="477">
        <f t="shared" si="1"/>
        <v>33708178</v>
      </c>
      <c r="H28" s="478">
        <f t="shared" si="1"/>
        <v>37002978</v>
      </c>
      <c r="I28" s="476">
        <f t="shared" si="1"/>
        <v>0</v>
      </c>
      <c r="J28" s="477">
        <f t="shared" si="1"/>
        <v>0</v>
      </c>
      <c r="K28" s="478">
        <f t="shared" si="1"/>
        <v>0</v>
      </c>
      <c r="L28" s="479"/>
    </row>
  </sheetData>
  <mergeCells count="7">
    <mergeCell ref="A1:J1"/>
    <mergeCell ref="J3:K3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"/>
  <sheetViews>
    <sheetView workbookViewId="0">
      <selection activeCell="D7" sqref="D7"/>
    </sheetView>
  </sheetViews>
  <sheetFormatPr defaultRowHeight="15" x14ac:dyDescent="0.25"/>
  <cols>
    <col min="1" max="1" width="26.7109375" style="163" customWidth="1"/>
    <col min="2" max="3" width="14.5703125" style="208" customWidth="1"/>
    <col min="4" max="4" width="14.5703125" style="163" customWidth="1"/>
    <col min="5" max="5" width="27.7109375" style="208" customWidth="1"/>
    <col min="6" max="6" width="16.28515625" style="163" customWidth="1"/>
    <col min="7" max="16384" width="9.140625" style="163"/>
  </cols>
  <sheetData>
    <row r="1" spans="1:8" x14ac:dyDescent="0.25">
      <c r="A1" s="657" t="s">
        <v>517</v>
      </c>
      <c r="B1" s="657"/>
      <c r="C1" s="657"/>
      <c r="D1" s="657"/>
      <c r="E1" s="657"/>
      <c r="F1" s="74"/>
      <c r="G1" s="74"/>
      <c r="H1" s="74"/>
    </row>
    <row r="2" spans="1:8" ht="15.75" thickBot="1" x14ac:dyDescent="0.3">
      <c r="B2" s="712" t="s">
        <v>184</v>
      </c>
      <c r="C2" s="712"/>
      <c r="D2" s="712"/>
      <c r="F2" s="302"/>
    </row>
    <row r="3" spans="1:8" s="69" customFormat="1" ht="38.25" customHeight="1" thickBot="1" x14ac:dyDescent="0.25">
      <c r="A3" s="303" t="s">
        <v>281</v>
      </c>
      <c r="B3" s="304" t="s">
        <v>279</v>
      </c>
      <c r="C3" s="304" t="s">
        <v>280</v>
      </c>
      <c r="D3" s="304" t="s">
        <v>1</v>
      </c>
      <c r="E3" s="304" t="s">
        <v>282</v>
      </c>
      <c r="F3" s="305" t="s">
        <v>366</v>
      </c>
    </row>
    <row r="4" spans="1:8" s="173" customFormat="1" ht="30" x14ac:dyDescent="0.25">
      <c r="A4" s="306" t="s">
        <v>283</v>
      </c>
      <c r="B4" s="237">
        <v>55150286</v>
      </c>
      <c r="C4" s="237"/>
      <c r="D4" s="237">
        <f>SUM(B4:C4)</f>
        <v>55150286</v>
      </c>
      <c r="E4" s="238" t="s">
        <v>284</v>
      </c>
      <c r="F4" s="307">
        <v>103913027</v>
      </c>
    </row>
    <row r="5" spans="1:8" s="173" customFormat="1" x14ac:dyDescent="0.25">
      <c r="A5" s="306" t="s">
        <v>285</v>
      </c>
      <c r="B5" s="237"/>
      <c r="C5" s="237"/>
      <c r="D5" s="237">
        <f t="shared" ref="D5:D14" si="0">SUM(B5:C5)</f>
        <v>0</v>
      </c>
      <c r="E5" s="238"/>
      <c r="F5" s="308"/>
    </row>
    <row r="6" spans="1:8" s="173" customFormat="1" ht="30" x14ac:dyDescent="0.25">
      <c r="A6" s="306" t="s">
        <v>286</v>
      </c>
      <c r="B6" s="237"/>
      <c r="C6" s="237"/>
      <c r="D6" s="237">
        <f t="shared" si="0"/>
        <v>0</v>
      </c>
      <c r="E6" s="238"/>
      <c r="F6" s="308"/>
    </row>
    <row r="7" spans="1:8" s="173" customFormat="1" ht="30" x14ac:dyDescent="0.25">
      <c r="A7" s="306" t="s">
        <v>288</v>
      </c>
      <c r="B7" s="237">
        <v>10000000</v>
      </c>
      <c r="C7" s="237"/>
      <c r="D7" s="237">
        <f t="shared" si="0"/>
        <v>10000000</v>
      </c>
      <c r="E7" s="238" t="s">
        <v>287</v>
      </c>
      <c r="F7" s="308">
        <v>10000000</v>
      </c>
    </row>
    <row r="8" spans="1:8" s="173" customFormat="1" x14ac:dyDescent="0.25">
      <c r="A8" s="306"/>
      <c r="B8" s="237"/>
      <c r="C8" s="237"/>
      <c r="D8" s="237">
        <f t="shared" si="0"/>
        <v>0</v>
      </c>
      <c r="E8" s="238"/>
      <c r="F8" s="308"/>
    </row>
    <row r="9" spans="1:8" s="173" customFormat="1" x14ac:dyDescent="0.25">
      <c r="A9" s="306"/>
      <c r="B9" s="237"/>
      <c r="C9" s="237"/>
      <c r="D9" s="237">
        <f t="shared" si="0"/>
        <v>0</v>
      </c>
      <c r="E9" s="238"/>
      <c r="F9" s="308"/>
    </row>
    <row r="10" spans="1:8" s="173" customFormat="1" x14ac:dyDescent="0.25">
      <c r="A10" s="306"/>
      <c r="B10" s="237"/>
      <c r="C10" s="237"/>
      <c r="D10" s="237">
        <f t="shared" si="0"/>
        <v>0</v>
      </c>
      <c r="E10" s="238"/>
      <c r="F10" s="308"/>
    </row>
    <row r="11" spans="1:8" s="173" customFormat="1" x14ac:dyDescent="0.25">
      <c r="A11" s="306"/>
      <c r="B11" s="237"/>
      <c r="C11" s="237"/>
      <c r="D11" s="237">
        <f t="shared" si="0"/>
        <v>0</v>
      </c>
      <c r="E11" s="238"/>
      <c r="F11" s="308"/>
    </row>
    <row r="12" spans="1:8" s="173" customFormat="1" x14ac:dyDescent="0.25">
      <c r="A12" s="306"/>
      <c r="B12" s="237"/>
      <c r="C12" s="237"/>
      <c r="D12" s="237">
        <f t="shared" si="0"/>
        <v>0</v>
      </c>
      <c r="E12" s="238"/>
      <c r="F12" s="308"/>
    </row>
    <row r="13" spans="1:8" s="173" customFormat="1" x14ac:dyDescent="0.25">
      <c r="A13" s="282"/>
      <c r="B13" s="237"/>
      <c r="C13" s="237"/>
      <c r="D13" s="237">
        <f t="shared" si="0"/>
        <v>0</v>
      </c>
      <c r="E13" s="238"/>
      <c r="F13" s="308"/>
    </row>
    <row r="14" spans="1:8" s="173" customFormat="1" ht="15.75" thickBot="1" x14ac:dyDescent="0.3">
      <c r="A14" s="309"/>
      <c r="B14" s="310"/>
      <c r="C14" s="255"/>
      <c r="D14" s="255">
        <f t="shared" si="0"/>
        <v>0</v>
      </c>
      <c r="E14" s="256"/>
      <c r="F14" s="311"/>
    </row>
    <row r="15" spans="1:8" s="192" customFormat="1" thickBot="1" x14ac:dyDescent="0.25">
      <c r="A15" s="312" t="s">
        <v>263</v>
      </c>
      <c r="B15" s="313">
        <f t="shared" ref="B15:E15" si="1">SUM(B4:B14)</f>
        <v>65150286</v>
      </c>
      <c r="C15" s="313">
        <f t="shared" si="1"/>
        <v>0</v>
      </c>
      <c r="D15" s="313">
        <f t="shared" si="1"/>
        <v>65150286</v>
      </c>
      <c r="E15" s="313">
        <f t="shared" si="1"/>
        <v>0</v>
      </c>
      <c r="F15" s="314">
        <f>SUM(F4:F14)</f>
        <v>113913027</v>
      </c>
    </row>
  </sheetData>
  <mergeCells count="2">
    <mergeCell ref="A1:E1"/>
    <mergeCell ref="B2:D2"/>
  </mergeCells>
  <pageMargins left="0.7" right="0.7" top="0.75" bottom="0.75" header="0.3" footer="0.3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B1" workbookViewId="0">
      <selection activeCell="I7" sqref="I7"/>
    </sheetView>
  </sheetViews>
  <sheetFormatPr defaultRowHeight="15" x14ac:dyDescent="0.25"/>
  <cols>
    <col min="1" max="1" width="7.7109375" style="163" customWidth="1"/>
    <col min="2" max="2" width="23.85546875" style="163" customWidth="1"/>
    <col min="3" max="3" width="23.140625" style="163" bestFit="1" customWidth="1"/>
    <col min="4" max="4" width="9.140625" style="163" hidden="1" customWidth="1"/>
    <col min="5" max="5" width="12" style="301" hidden="1" customWidth="1"/>
    <col min="6" max="6" width="12" style="208" hidden="1" customWidth="1"/>
    <col min="7" max="7" width="14.28515625" style="208" bestFit="1" customWidth="1"/>
    <col min="8" max="9" width="15.42578125" style="208" bestFit="1" customWidth="1"/>
    <col min="10" max="12" width="12" style="163" hidden="1" customWidth="1"/>
    <col min="13" max="13" width="13.140625" style="163" bestFit="1" customWidth="1"/>
    <col min="14" max="15" width="14.28515625" style="163" bestFit="1" customWidth="1"/>
    <col min="16" max="16" width="9.140625" style="163"/>
    <col min="17" max="17" width="10" style="163" bestFit="1" customWidth="1"/>
    <col min="18" max="26" width="9.140625" style="163"/>
    <col min="27" max="27" width="9.140625" style="163" customWidth="1"/>
    <col min="28" max="16384" width="9.140625" style="163"/>
  </cols>
  <sheetData>
    <row r="1" spans="1:17" x14ac:dyDescent="0.25">
      <c r="B1" s="720" t="s">
        <v>516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7" ht="15.75" thickBot="1" x14ac:dyDescent="0.3">
      <c r="B2" s="207"/>
      <c r="C2" s="207"/>
      <c r="D2" s="207"/>
      <c r="E2" s="207"/>
      <c r="F2" s="207"/>
      <c r="K2" s="209"/>
      <c r="L2" s="209"/>
    </row>
    <row r="3" spans="1:17" s="210" customFormat="1" ht="12.75" customHeight="1" thickBot="1" x14ac:dyDescent="0.3">
      <c r="A3" s="719" t="s">
        <v>342</v>
      </c>
      <c r="B3" s="721" t="s">
        <v>260</v>
      </c>
      <c r="C3" s="723" t="s">
        <v>289</v>
      </c>
      <c r="D3" s="725" t="s">
        <v>290</v>
      </c>
      <c r="E3" s="726"/>
      <c r="F3" s="726"/>
      <c r="G3" s="723" t="s">
        <v>293</v>
      </c>
      <c r="H3" s="729" t="s">
        <v>294</v>
      </c>
      <c r="I3" s="729" t="s">
        <v>1</v>
      </c>
      <c r="J3" s="726" t="s">
        <v>292</v>
      </c>
      <c r="K3" s="726"/>
      <c r="L3" s="727"/>
      <c r="M3" s="713" t="s">
        <v>493</v>
      </c>
      <c r="N3" s="714"/>
      <c r="O3" s="715"/>
    </row>
    <row r="4" spans="1:17" s="210" customFormat="1" ht="45.75" thickBot="1" x14ac:dyDescent="0.3">
      <c r="A4" s="719"/>
      <c r="B4" s="722"/>
      <c r="C4" s="724"/>
      <c r="D4" s="211" t="s">
        <v>293</v>
      </c>
      <c r="E4" s="212" t="s">
        <v>294</v>
      </c>
      <c r="F4" s="213" t="s">
        <v>1</v>
      </c>
      <c r="G4" s="728"/>
      <c r="H4" s="730"/>
      <c r="I4" s="730"/>
      <c r="J4" s="214" t="s">
        <v>293</v>
      </c>
      <c r="K4" s="215" t="s">
        <v>294</v>
      </c>
      <c r="L4" s="215" t="s">
        <v>1</v>
      </c>
      <c r="M4" s="216" t="s">
        <v>293</v>
      </c>
      <c r="N4" s="217" t="s">
        <v>294</v>
      </c>
      <c r="O4" s="217" t="s">
        <v>1</v>
      </c>
    </row>
    <row r="5" spans="1:17" s="210" customFormat="1" ht="15.75" thickBot="1" x14ac:dyDescent="0.3">
      <c r="A5" s="218">
        <v>1</v>
      </c>
      <c r="B5" s="219" t="s">
        <v>290</v>
      </c>
      <c r="C5" s="220"/>
      <c r="D5" s="220"/>
      <c r="E5" s="220"/>
      <c r="F5" s="221"/>
      <c r="G5" s="220"/>
      <c r="H5" s="222"/>
      <c r="I5" s="716">
        <v>67874810</v>
      </c>
      <c r="J5" s="717"/>
      <c r="K5" s="717"/>
      <c r="L5" s="717"/>
      <c r="M5" s="717"/>
      <c r="N5" s="717"/>
      <c r="O5" s="718"/>
    </row>
    <row r="6" spans="1:17" s="210" customFormat="1" ht="29.25" thickBot="1" x14ac:dyDescent="0.3">
      <c r="A6" s="218">
        <v>2</v>
      </c>
      <c r="B6" s="219" t="s">
        <v>291</v>
      </c>
      <c r="C6" s="220"/>
      <c r="D6" s="222"/>
      <c r="E6" s="220"/>
      <c r="F6" s="221"/>
      <c r="G6" s="223">
        <f>SUM(G7:G22)</f>
        <v>25940424</v>
      </c>
      <c r="H6" s="224">
        <f>SUM(H7:H22)</f>
        <v>147861610</v>
      </c>
      <c r="I6" s="220">
        <f>SUM(I7:I22)</f>
        <v>173802034</v>
      </c>
      <c r="J6" s="225"/>
      <c r="K6" s="226"/>
      <c r="L6" s="227"/>
      <c r="M6" s="228"/>
      <c r="N6" s="229"/>
      <c r="O6" s="230"/>
    </row>
    <row r="7" spans="1:17" s="173" customFormat="1" ht="75" x14ac:dyDescent="0.25">
      <c r="A7" s="228"/>
      <c r="B7" s="231" t="s">
        <v>343</v>
      </c>
      <c r="C7" s="232" t="s">
        <v>307</v>
      </c>
      <c r="D7" s="233"/>
      <c r="E7" s="232"/>
      <c r="F7" s="234">
        <f>SUM(D7:E7)</f>
        <v>0</v>
      </c>
      <c r="G7" s="235">
        <v>124008</v>
      </c>
      <c r="H7" s="234">
        <v>0</v>
      </c>
      <c r="I7" s="235">
        <f>SUM(G7:H7)</f>
        <v>124008</v>
      </c>
      <c r="J7" s="236">
        <f>D7+G7</f>
        <v>124008</v>
      </c>
      <c r="K7" s="237">
        <f>E7+H7</f>
        <v>0</v>
      </c>
      <c r="L7" s="238">
        <f t="shared" ref="L7:L18" si="0">SUM(J7:K7)</f>
        <v>124008</v>
      </c>
      <c r="M7" s="239"/>
      <c r="N7" s="240"/>
      <c r="O7" s="241"/>
    </row>
    <row r="8" spans="1:17" s="173" customFormat="1" ht="30" x14ac:dyDescent="0.25">
      <c r="A8" s="239"/>
      <c r="B8" s="242"/>
      <c r="C8" s="232" t="s">
        <v>91</v>
      </c>
      <c r="D8" s="233"/>
      <c r="E8" s="232"/>
      <c r="F8" s="234">
        <f t="shared" ref="F8:F14" si="1">SUM(D8:E8)</f>
        <v>0</v>
      </c>
      <c r="G8" s="243">
        <v>0</v>
      </c>
      <c r="H8" s="234">
        <v>568455</v>
      </c>
      <c r="I8" s="235">
        <f t="shared" ref="I8:I23" si="2">SUM(G8:H8)</f>
        <v>568455</v>
      </c>
      <c r="J8" s="236">
        <f t="shared" ref="J8:K18" si="3">D8+G8</f>
        <v>0</v>
      </c>
      <c r="K8" s="237">
        <f t="shared" si="3"/>
        <v>568455</v>
      </c>
      <c r="L8" s="238">
        <f t="shared" si="0"/>
        <v>568455</v>
      </c>
      <c r="M8" s="239"/>
      <c r="N8" s="240"/>
      <c r="O8" s="241"/>
    </row>
    <row r="9" spans="1:17" s="173" customFormat="1" ht="30" x14ac:dyDescent="0.25">
      <c r="A9" s="239"/>
      <c r="B9" s="242"/>
      <c r="C9" s="232" t="s">
        <v>89</v>
      </c>
      <c r="D9" s="233"/>
      <c r="E9" s="232"/>
      <c r="F9" s="234">
        <f t="shared" si="1"/>
        <v>0</v>
      </c>
      <c r="G9" s="243">
        <v>98553</v>
      </c>
      <c r="H9" s="234"/>
      <c r="I9" s="235">
        <f t="shared" si="2"/>
        <v>98553</v>
      </c>
      <c r="J9" s="236">
        <f t="shared" si="3"/>
        <v>98553</v>
      </c>
      <c r="K9" s="237">
        <f t="shared" si="3"/>
        <v>0</v>
      </c>
      <c r="L9" s="238">
        <f t="shared" si="0"/>
        <v>98553</v>
      </c>
      <c r="M9" s="239"/>
      <c r="N9" s="240"/>
      <c r="O9" s="241"/>
    </row>
    <row r="10" spans="1:17" s="173" customFormat="1" ht="90" x14ac:dyDescent="0.25">
      <c r="A10" s="239"/>
      <c r="B10" s="242"/>
      <c r="C10" s="232" t="s">
        <v>308</v>
      </c>
      <c r="D10" s="233"/>
      <c r="E10" s="232"/>
      <c r="F10" s="234">
        <f t="shared" si="1"/>
        <v>0</v>
      </c>
      <c r="G10" s="243">
        <v>6717210</v>
      </c>
      <c r="H10" s="234"/>
      <c r="I10" s="235">
        <f t="shared" si="2"/>
        <v>6717210</v>
      </c>
      <c r="J10" s="236">
        <f t="shared" si="3"/>
        <v>6717210</v>
      </c>
      <c r="K10" s="237">
        <f t="shared" si="3"/>
        <v>0</v>
      </c>
      <c r="L10" s="238">
        <f t="shared" si="0"/>
        <v>6717210</v>
      </c>
      <c r="M10" s="239"/>
      <c r="N10" s="240"/>
      <c r="O10" s="241"/>
    </row>
    <row r="11" spans="1:17" s="173" customFormat="1" ht="45" x14ac:dyDescent="0.25">
      <c r="A11" s="239"/>
      <c r="B11" s="242"/>
      <c r="C11" s="232" t="s">
        <v>309</v>
      </c>
      <c r="D11" s="233"/>
      <c r="E11" s="232"/>
      <c r="F11" s="234">
        <f t="shared" si="1"/>
        <v>0</v>
      </c>
      <c r="G11" s="243">
        <v>2164066</v>
      </c>
      <c r="H11" s="234">
        <v>0</v>
      </c>
      <c r="I11" s="235">
        <f t="shared" si="2"/>
        <v>2164066</v>
      </c>
      <c r="J11" s="236">
        <f t="shared" si="3"/>
        <v>2164066</v>
      </c>
      <c r="K11" s="237">
        <f t="shared" si="3"/>
        <v>0</v>
      </c>
      <c r="L11" s="238">
        <f t="shared" si="0"/>
        <v>2164066</v>
      </c>
      <c r="M11" s="239"/>
      <c r="N11" s="240"/>
      <c r="O11" s="241"/>
      <c r="Q11" s="244"/>
    </row>
    <row r="12" spans="1:17" s="173" customFormat="1" ht="45" x14ac:dyDescent="0.25">
      <c r="A12" s="239"/>
      <c r="B12" s="242"/>
      <c r="C12" s="232" t="s">
        <v>310</v>
      </c>
      <c r="D12" s="233"/>
      <c r="E12" s="232"/>
      <c r="F12" s="234">
        <f t="shared" si="1"/>
        <v>0</v>
      </c>
      <c r="G12" s="235">
        <v>0</v>
      </c>
      <c r="H12" s="234"/>
      <c r="I12" s="235">
        <f t="shared" si="2"/>
        <v>0</v>
      </c>
      <c r="J12" s="236">
        <f t="shared" si="3"/>
        <v>0</v>
      </c>
      <c r="K12" s="237">
        <f t="shared" si="3"/>
        <v>0</v>
      </c>
      <c r="L12" s="238">
        <f t="shared" si="0"/>
        <v>0</v>
      </c>
      <c r="M12" s="239"/>
      <c r="N12" s="240"/>
      <c r="O12" s="241"/>
    </row>
    <row r="13" spans="1:17" s="173" customFormat="1" ht="30" x14ac:dyDescent="0.25">
      <c r="A13" s="239"/>
      <c r="B13" s="242"/>
      <c r="C13" s="232" t="s">
        <v>311</v>
      </c>
      <c r="D13" s="233"/>
      <c r="E13" s="232"/>
      <c r="F13" s="234">
        <f t="shared" si="1"/>
        <v>0</v>
      </c>
      <c r="G13" s="243">
        <v>966000</v>
      </c>
      <c r="H13" s="234"/>
      <c r="I13" s="235">
        <f t="shared" si="2"/>
        <v>966000</v>
      </c>
      <c r="J13" s="236">
        <f t="shared" si="3"/>
        <v>966000</v>
      </c>
      <c r="K13" s="237">
        <f t="shared" si="3"/>
        <v>0</v>
      </c>
      <c r="L13" s="238">
        <f t="shared" si="0"/>
        <v>966000</v>
      </c>
      <c r="M13" s="239"/>
      <c r="N13" s="240"/>
      <c r="O13" s="241"/>
    </row>
    <row r="14" spans="1:17" s="173" customFormat="1" ht="30" x14ac:dyDescent="0.25">
      <c r="A14" s="239"/>
      <c r="B14" s="242"/>
      <c r="C14" s="232" t="s">
        <v>312</v>
      </c>
      <c r="D14" s="233"/>
      <c r="E14" s="232"/>
      <c r="F14" s="234">
        <f t="shared" si="1"/>
        <v>0</v>
      </c>
      <c r="G14" s="235">
        <v>0</v>
      </c>
      <c r="H14" s="234"/>
      <c r="I14" s="235">
        <f t="shared" si="2"/>
        <v>0</v>
      </c>
      <c r="J14" s="236">
        <f t="shared" si="3"/>
        <v>0</v>
      </c>
      <c r="K14" s="237">
        <f t="shared" si="3"/>
        <v>0</v>
      </c>
      <c r="L14" s="238">
        <f t="shared" si="0"/>
        <v>0</v>
      </c>
      <c r="M14" s="239"/>
      <c r="N14" s="240"/>
      <c r="O14" s="241"/>
    </row>
    <row r="15" spans="1:17" s="173" customFormat="1" ht="45" x14ac:dyDescent="0.25">
      <c r="A15" s="239"/>
      <c r="B15" s="242"/>
      <c r="C15" s="232" t="s">
        <v>340</v>
      </c>
      <c r="D15" s="233"/>
      <c r="E15" s="232"/>
      <c r="F15" s="234"/>
      <c r="G15" s="235">
        <v>0</v>
      </c>
      <c r="H15" s="234"/>
      <c r="I15" s="235">
        <f t="shared" si="2"/>
        <v>0</v>
      </c>
      <c r="J15" s="236">
        <f t="shared" si="3"/>
        <v>0</v>
      </c>
      <c r="K15" s="237"/>
      <c r="L15" s="238"/>
      <c r="M15" s="239"/>
      <c r="N15" s="240"/>
      <c r="O15" s="241"/>
    </row>
    <row r="16" spans="1:17" s="173" customFormat="1" x14ac:dyDescent="0.25">
      <c r="A16" s="239"/>
      <c r="B16" s="242"/>
      <c r="C16" s="245" t="s">
        <v>494</v>
      </c>
      <c r="D16" s="236"/>
      <c r="E16" s="237"/>
      <c r="F16" s="238"/>
      <c r="G16" s="243">
        <v>249587</v>
      </c>
      <c r="H16" s="238"/>
      <c r="I16" s="235">
        <f t="shared" si="2"/>
        <v>249587</v>
      </c>
      <c r="J16" s="236">
        <f t="shared" si="3"/>
        <v>249587</v>
      </c>
      <c r="K16" s="237"/>
      <c r="L16" s="238"/>
      <c r="M16" s="239"/>
      <c r="N16" s="240"/>
      <c r="O16" s="241"/>
    </row>
    <row r="17" spans="1:15" s="173" customFormat="1" x14ac:dyDescent="0.25">
      <c r="A17" s="239"/>
      <c r="B17" s="242"/>
      <c r="C17" s="245" t="s">
        <v>495</v>
      </c>
      <c r="D17" s="236"/>
      <c r="E17" s="237"/>
      <c r="F17" s="238">
        <f t="shared" ref="F17" si="4">SUM(D17:E17)</f>
        <v>0</v>
      </c>
      <c r="G17" s="243"/>
      <c r="H17" s="238">
        <f>[4]Beruházás!$I$42</f>
        <v>64147956</v>
      </c>
      <c r="I17" s="235">
        <f t="shared" si="2"/>
        <v>64147956</v>
      </c>
      <c r="J17" s="236">
        <f t="shared" si="3"/>
        <v>0</v>
      </c>
      <c r="K17" s="237">
        <f t="shared" si="3"/>
        <v>64147956</v>
      </c>
      <c r="L17" s="238">
        <f t="shared" si="0"/>
        <v>64147956</v>
      </c>
      <c r="M17" s="239"/>
      <c r="N17" s="240"/>
      <c r="O17" s="241"/>
    </row>
    <row r="18" spans="1:15" s="173" customFormat="1" ht="30" x14ac:dyDescent="0.25">
      <c r="A18" s="239"/>
      <c r="B18" s="246"/>
      <c r="C18" s="247" t="s">
        <v>496</v>
      </c>
      <c r="D18" s="248"/>
      <c r="E18" s="249"/>
      <c r="F18" s="250"/>
      <c r="G18" s="240"/>
      <c r="H18" s="251">
        <v>62708363</v>
      </c>
      <c r="I18" s="235">
        <f t="shared" si="2"/>
        <v>62708363</v>
      </c>
      <c r="J18" s="236">
        <f t="shared" si="3"/>
        <v>0</v>
      </c>
      <c r="K18" s="237">
        <f t="shared" si="3"/>
        <v>62708363</v>
      </c>
      <c r="L18" s="238">
        <f t="shared" si="0"/>
        <v>62708363</v>
      </c>
      <c r="M18" s="252"/>
      <c r="N18" s="240"/>
      <c r="O18" s="253"/>
    </row>
    <row r="19" spans="1:15" s="173" customFormat="1" ht="30" x14ac:dyDescent="0.25">
      <c r="A19" s="239"/>
      <c r="B19" s="246"/>
      <c r="C19" s="247" t="s">
        <v>497</v>
      </c>
      <c r="D19" s="248"/>
      <c r="E19" s="249"/>
      <c r="F19" s="250"/>
      <c r="G19" s="240"/>
      <c r="H19" s="251">
        <v>17785000</v>
      </c>
      <c r="I19" s="235">
        <f t="shared" si="2"/>
        <v>17785000</v>
      </c>
      <c r="J19" s="254"/>
      <c r="K19" s="255"/>
      <c r="L19" s="256"/>
      <c r="M19" s="250"/>
      <c r="N19" s="240"/>
      <c r="O19" s="241"/>
    </row>
    <row r="20" spans="1:15" x14ac:dyDescent="0.25">
      <c r="A20" s="257"/>
      <c r="B20" s="258"/>
      <c r="C20" s="259" t="s">
        <v>498</v>
      </c>
      <c r="D20" s="260"/>
      <c r="E20" s="261"/>
      <c r="F20" s="262"/>
      <c r="G20" s="263">
        <v>15621000</v>
      </c>
      <c r="H20" s="251"/>
      <c r="I20" s="235">
        <f t="shared" si="2"/>
        <v>15621000</v>
      </c>
      <c r="J20" s="264"/>
      <c r="K20" s="264"/>
      <c r="L20" s="264"/>
      <c r="M20" s="265"/>
      <c r="N20" s="258"/>
      <c r="O20" s="266"/>
    </row>
    <row r="21" spans="1:15" ht="45" x14ac:dyDescent="0.25">
      <c r="A21" s="257"/>
      <c r="B21" s="267"/>
      <c r="C21" s="268" t="s">
        <v>499</v>
      </c>
      <c r="D21" s="269"/>
      <c r="E21" s="270"/>
      <c r="F21" s="271"/>
      <c r="G21" s="272"/>
      <c r="H21" s="273">
        <v>365836</v>
      </c>
      <c r="I21" s="274">
        <f t="shared" si="2"/>
        <v>365836</v>
      </c>
      <c r="J21" s="264"/>
      <c r="K21" s="264"/>
      <c r="L21" s="264"/>
      <c r="M21" s="275"/>
      <c r="N21" s="267"/>
      <c r="O21" s="276"/>
    </row>
    <row r="22" spans="1:15" ht="45.75" thickBot="1" x14ac:dyDescent="0.3">
      <c r="A22" s="277"/>
      <c r="B22" s="258"/>
      <c r="C22" s="278" t="s">
        <v>500</v>
      </c>
      <c r="D22" s="261"/>
      <c r="E22" s="261"/>
      <c r="F22" s="262">
        <f>SUM(D22:E22)</f>
        <v>0</v>
      </c>
      <c r="G22" s="263"/>
      <c r="H22" s="251">
        <v>2286000</v>
      </c>
      <c r="I22" s="279">
        <f t="shared" si="2"/>
        <v>2286000</v>
      </c>
      <c r="J22" s="280"/>
      <c r="K22" s="281"/>
      <c r="L22" s="281"/>
      <c r="M22" s="265"/>
      <c r="N22" s="258"/>
      <c r="O22" s="266"/>
    </row>
    <row r="23" spans="1:15" ht="45" x14ac:dyDescent="0.25">
      <c r="B23" s="282"/>
      <c r="C23" s="278" t="s">
        <v>501</v>
      </c>
      <c r="D23" s="261"/>
      <c r="E23" s="261"/>
      <c r="F23" s="262">
        <f t="shared" ref="F23" si="5">SUM(D23:E23)</f>
        <v>0</v>
      </c>
      <c r="G23" s="263"/>
      <c r="H23" s="251"/>
      <c r="I23" s="263">
        <f t="shared" si="2"/>
        <v>0</v>
      </c>
      <c r="J23" s="260">
        <f t="shared" ref="J23:K23" si="6">D23+G23</f>
        <v>0</v>
      </c>
      <c r="K23" s="261">
        <f t="shared" si="6"/>
        <v>0</v>
      </c>
      <c r="L23" s="261">
        <f t="shared" ref="L23" si="7">SUM(J23:K23)</f>
        <v>0</v>
      </c>
      <c r="M23" s="250"/>
      <c r="N23" s="283">
        <v>43671808</v>
      </c>
      <c r="O23" s="284">
        <f>N23</f>
        <v>43671808</v>
      </c>
    </row>
    <row r="24" spans="1:15" ht="45.75" thickBot="1" x14ac:dyDescent="0.3">
      <c r="B24" s="285"/>
      <c r="C24" s="286" t="s">
        <v>502</v>
      </c>
      <c r="D24" s="270"/>
      <c r="E24" s="270"/>
      <c r="F24" s="271"/>
      <c r="G24" s="272"/>
      <c r="H24" s="273"/>
      <c r="I24" s="272"/>
      <c r="J24" s="269"/>
      <c r="K24" s="270"/>
      <c r="L24" s="270"/>
      <c r="M24" s="287"/>
      <c r="N24" s="288">
        <v>10645669</v>
      </c>
      <c r="O24" s="289">
        <f>N24</f>
        <v>10645669</v>
      </c>
    </row>
    <row r="25" spans="1:15" ht="15.75" thickBot="1" x14ac:dyDescent="0.3">
      <c r="B25" s="188" t="s">
        <v>1</v>
      </c>
      <c r="C25" s="290">
        <f>SUM(C9:C24)</f>
        <v>0</v>
      </c>
      <c r="D25" s="291">
        <f>SUM(D9:D23)</f>
        <v>0</v>
      </c>
      <c r="E25" s="292">
        <f t="shared" ref="E25:L25" si="8">SUM(E9:E23)</f>
        <v>0</v>
      </c>
      <c r="F25" s="292">
        <f t="shared" si="8"/>
        <v>0</v>
      </c>
      <c r="G25" s="291">
        <f>SUM(G7:G24)</f>
        <v>25940424</v>
      </c>
      <c r="H25" s="292">
        <f>SUM(H7:H24)</f>
        <v>147861610</v>
      </c>
      <c r="I25" s="292">
        <f>SUM(G25:H25)</f>
        <v>173802034</v>
      </c>
      <c r="J25" s="291">
        <f t="shared" si="8"/>
        <v>10195416</v>
      </c>
      <c r="K25" s="292">
        <f t="shared" si="8"/>
        <v>126856319</v>
      </c>
      <c r="L25" s="293">
        <f t="shared" si="8"/>
        <v>136802148</v>
      </c>
      <c r="M25" s="294"/>
      <c r="N25" s="295">
        <f>N23+N24</f>
        <v>54317477</v>
      </c>
      <c r="O25" s="295">
        <f>N25</f>
        <v>54317477</v>
      </c>
    </row>
    <row r="26" spans="1:15" ht="15.75" thickBot="1" x14ac:dyDescent="0.3">
      <c r="B26" s="296" t="s">
        <v>503</v>
      </c>
      <c r="C26" s="297"/>
      <c r="D26" s="297"/>
      <c r="E26" s="298"/>
      <c r="F26" s="299"/>
      <c r="G26" s="299"/>
      <c r="H26" s="299"/>
      <c r="I26" s="299"/>
      <c r="J26" s="297"/>
      <c r="K26" s="297"/>
      <c r="L26" s="297"/>
      <c r="M26" s="297"/>
      <c r="N26" s="297"/>
      <c r="O26" s="300">
        <f>I25+O25+I5</f>
        <v>295994321</v>
      </c>
    </row>
  </sheetData>
  <mergeCells count="11">
    <mergeCell ref="M3:O3"/>
    <mergeCell ref="I5:O5"/>
    <mergeCell ref="A3:A4"/>
    <mergeCell ref="B1:L1"/>
    <mergeCell ref="B3:B4"/>
    <mergeCell ref="C3:C4"/>
    <mergeCell ref="D3:F3"/>
    <mergeCell ref="J3:L3"/>
    <mergeCell ref="G3:G4"/>
    <mergeCell ref="H3:H4"/>
    <mergeCell ref="I3:I4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10" workbookViewId="0">
      <selection activeCell="A14" sqref="A14"/>
    </sheetView>
  </sheetViews>
  <sheetFormatPr defaultColWidth="11.5703125" defaultRowHeight="15" x14ac:dyDescent="0.25"/>
  <cols>
    <col min="1" max="1" width="28" style="130" customWidth="1"/>
    <col min="2" max="2" width="11.5703125" style="130" customWidth="1"/>
    <col min="3" max="3" width="18.42578125" style="130" bestFit="1" customWidth="1"/>
    <col min="4" max="4" width="6.140625" style="130" customWidth="1"/>
    <col min="5" max="5" width="27.28515625" style="130" customWidth="1"/>
    <col min="6" max="6" width="12.140625" style="130" customWidth="1"/>
    <col min="7" max="7" width="18.5703125" style="162" customWidth="1"/>
    <col min="8" max="8" width="16.5703125" style="130" bestFit="1" customWidth="1"/>
    <col min="9" max="16384" width="11.5703125" style="130"/>
  </cols>
  <sheetData>
    <row r="1" spans="1:14" x14ac:dyDescent="0.25">
      <c r="A1" s="657" t="s">
        <v>507</v>
      </c>
      <c r="B1" s="657"/>
      <c r="C1" s="657"/>
      <c r="D1" s="657"/>
      <c r="E1" s="657"/>
      <c r="F1" s="657"/>
      <c r="G1" s="657"/>
      <c r="H1" s="74"/>
      <c r="I1" s="74"/>
      <c r="J1" s="74"/>
      <c r="K1" s="74"/>
      <c r="L1" s="74"/>
      <c r="M1" s="74"/>
      <c r="N1" s="74"/>
    </row>
    <row r="3" spans="1:14" x14ac:dyDescent="0.25">
      <c r="A3" s="731" t="s">
        <v>100</v>
      </c>
      <c r="B3" s="731"/>
      <c r="C3" s="731"/>
      <c r="D3" s="731"/>
      <c r="E3" s="731"/>
      <c r="F3" s="731"/>
      <c r="G3" s="195"/>
    </row>
    <row r="7" spans="1:14" x14ac:dyDescent="0.25">
      <c r="A7" s="630" t="s">
        <v>295</v>
      </c>
      <c r="B7" s="630"/>
      <c r="C7" s="630"/>
      <c r="D7" s="630"/>
      <c r="E7" s="630"/>
      <c r="F7" s="630"/>
      <c r="G7" s="630"/>
    </row>
    <row r="8" spans="1:14" x14ac:dyDescent="0.25">
      <c r="A8" s="630"/>
      <c r="B8" s="630"/>
      <c r="C8" s="630"/>
      <c r="D8" s="630"/>
      <c r="E8" s="630"/>
      <c r="F8" s="630"/>
      <c r="G8" s="630"/>
    </row>
    <row r="9" spans="1:14" x14ac:dyDescent="0.25">
      <c r="A9" s="428"/>
      <c r="B9" s="428"/>
      <c r="C9" s="428"/>
      <c r="D9" s="428"/>
      <c r="E9" s="428"/>
      <c r="F9" s="428"/>
      <c r="G9" s="428"/>
    </row>
    <row r="10" spans="1:14" ht="27" customHeight="1" x14ac:dyDescent="0.25">
      <c r="A10" s="196" t="s">
        <v>110</v>
      </c>
      <c r="B10" s="196" t="s">
        <v>111</v>
      </c>
      <c r="C10" s="197" t="s">
        <v>504</v>
      </c>
      <c r="D10" s="198"/>
      <c r="E10" s="196" t="s">
        <v>110</v>
      </c>
      <c r="F10" s="196" t="s">
        <v>111</v>
      </c>
      <c r="G10" s="197" t="s">
        <v>531</v>
      </c>
    </row>
    <row r="11" spans="1:14" x14ac:dyDescent="0.25">
      <c r="A11" s="160" t="s">
        <v>101</v>
      </c>
      <c r="B11" s="160" t="s">
        <v>102</v>
      </c>
      <c r="C11" s="41">
        <f>bev.össz..!L17</f>
        <v>505801187</v>
      </c>
      <c r="D11" s="199"/>
      <c r="E11" s="160" t="s">
        <v>32</v>
      </c>
      <c r="F11" s="160" t="s">
        <v>119</v>
      </c>
      <c r="G11" s="430">
        <f>[5]kiad.össz..!L19</f>
        <v>314392617</v>
      </c>
      <c r="H11" s="409"/>
    </row>
    <row r="12" spans="1:14" x14ac:dyDescent="0.25">
      <c r="A12" s="160" t="s">
        <v>103</v>
      </c>
      <c r="B12" s="160" t="s">
        <v>104</v>
      </c>
      <c r="C12" s="160">
        <f>bev.össz..!L24</f>
        <v>56170925</v>
      </c>
      <c r="D12" s="199"/>
      <c r="E12" s="160" t="s">
        <v>96</v>
      </c>
      <c r="F12" s="160" t="s">
        <v>12</v>
      </c>
      <c r="G12" s="430">
        <f>[5]kiad.össz..!L20</f>
        <v>45955594</v>
      </c>
      <c r="H12" s="409"/>
    </row>
    <row r="13" spans="1:14" x14ac:dyDescent="0.25">
      <c r="A13" s="160" t="s">
        <v>66</v>
      </c>
      <c r="B13" s="160" t="s">
        <v>105</v>
      </c>
      <c r="C13" s="160">
        <f>bev.össz..!L34</f>
        <v>59411794</v>
      </c>
      <c r="D13" s="199"/>
      <c r="E13" s="160" t="s">
        <v>31</v>
      </c>
      <c r="F13" s="160" t="s">
        <v>120</v>
      </c>
      <c r="G13" s="430">
        <f>[5]kiad.össz..!L34</f>
        <v>182596310</v>
      </c>
    </row>
    <row r="14" spans="1:14" x14ac:dyDescent="0.25">
      <c r="A14" s="160" t="s">
        <v>118</v>
      </c>
      <c r="B14" s="160" t="s">
        <v>112</v>
      </c>
      <c r="C14" s="160">
        <f>bev.össz..!L39</f>
        <v>535280</v>
      </c>
      <c r="D14" s="199"/>
      <c r="E14" s="160" t="s">
        <v>121</v>
      </c>
      <c r="F14" s="160" t="s">
        <v>122</v>
      </c>
      <c r="G14" s="430">
        <f>[5]kiad.össz..!L37</f>
        <v>11139016</v>
      </c>
    </row>
    <row r="15" spans="1:14" x14ac:dyDescent="0.25">
      <c r="A15" s="200" t="s">
        <v>113</v>
      </c>
      <c r="B15" s="200"/>
      <c r="C15" s="201">
        <f>SUM(C11:C14)</f>
        <v>621919186</v>
      </c>
      <c r="D15" s="199"/>
      <c r="E15" s="160" t="s">
        <v>123</v>
      </c>
      <c r="F15" s="160" t="s">
        <v>124</v>
      </c>
      <c r="G15" s="430">
        <f>[5]kiad.össz..!L42</f>
        <v>29201240</v>
      </c>
    </row>
    <row r="16" spans="1:14" x14ac:dyDescent="0.25">
      <c r="A16" s="160" t="s">
        <v>114</v>
      </c>
      <c r="B16" s="160" t="s">
        <v>109</v>
      </c>
      <c r="C16" s="160">
        <f>bev.össz..!L19</f>
        <v>149454565</v>
      </c>
      <c r="D16" s="199"/>
      <c r="E16" s="200" t="s">
        <v>113</v>
      </c>
      <c r="F16" s="200"/>
      <c r="G16" s="431">
        <f>SUM(G11:G15)</f>
        <v>583284777</v>
      </c>
    </row>
    <row r="17" spans="1:8" x14ac:dyDescent="0.25">
      <c r="A17" s="160" t="s">
        <v>67</v>
      </c>
      <c r="B17" s="160" t="s">
        <v>106</v>
      </c>
      <c r="C17" s="160">
        <f>bev.össz..!L36</f>
        <v>10645669</v>
      </c>
      <c r="D17" s="199"/>
      <c r="E17" s="160" t="s">
        <v>125</v>
      </c>
      <c r="F17" s="160" t="s">
        <v>126</v>
      </c>
      <c r="G17" s="430">
        <f>[5]kiad.össz..!L47</f>
        <v>161299228</v>
      </c>
    </row>
    <row r="18" spans="1:8" x14ac:dyDescent="0.25">
      <c r="A18" s="160" t="s">
        <v>115</v>
      </c>
      <c r="B18" s="160" t="s">
        <v>116</v>
      </c>
      <c r="C18" s="160">
        <f>bev.össz..!L41</f>
        <v>531830</v>
      </c>
      <c r="D18" s="199"/>
      <c r="E18" s="160" t="s">
        <v>127</v>
      </c>
      <c r="F18" s="160" t="s">
        <v>128</v>
      </c>
      <c r="G18" s="430">
        <f>[5]kiad.össz..!L50</f>
        <v>45270427</v>
      </c>
      <c r="H18" s="162"/>
    </row>
    <row r="19" spans="1:8" x14ac:dyDescent="0.25">
      <c r="A19" s="200" t="s">
        <v>117</v>
      </c>
      <c r="B19" s="200"/>
      <c r="C19" s="201">
        <f>SUM(C16:C18)</f>
        <v>160632064</v>
      </c>
      <c r="D19" s="199"/>
      <c r="E19" s="160" t="s">
        <v>129</v>
      </c>
      <c r="F19" s="160" t="s">
        <v>130</v>
      </c>
      <c r="G19" s="430">
        <f>[5]kiad.össz..!L52</f>
        <v>0</v>
      </c>
      <c r="H19" s="409"/>
    </row>
    <row r="20" spans="1:8" x14ac:dyDescent="0.25">
      <c r="A20" s="200" t="s">
        <v>107</v>
      </c>
      <c r="B20" s="200" t="s">
        <v>108</v>
      </c>
      <c r="C20" s="201">
        <f>bev.össz..!L51</f>
        <v>644541796</v>
      </c>
      <c r="D20" s="199"/>
      <c r="E20" s="200" t="s">
        <v>117</v>
      </c>
      <c r="F20" s="200"/>
      <c r="G20" s="431">
        <f>SUM(G17:G19)</f>
        <v>206569655</v>
      </c>
    </row>
    <row r="21" spans="1:8" x14ac:dyDescent="0.25">
      <c r="A21" s="160"/>
      <c r="B21" s="160"/>
      <c r="C21" s="202"/>
      <c r="D21" s="199"/>
      <c r="E21" s="200" t="s">
        <v>131</v>
      </c>
      <c r="F21" s="200" t="s">
        <v>132</v>
      </c>
      <c r="G21" s="431">
        <f>[5]kiad.össz..!L60</f>
        <v>341244293</v>
      </c>
    </row>
    <row r="22" spans="1:8" s="158" customFormat="1" ht="14.25" x14ac:dyDescent="0.2">
      <c r="A22" s="203"/>
      <c r="B22" s="203"/>
      <c r="C22" s="203"/>
      <c r="D22" s="204"/>
      <c r="E22" s="203"/>
      <c r="F22" s="203"/>
      <c r="G22" s="432"/>
    </row>
    <row r="23" spans="1:8" s="158" customFormat="1" ht="14.25" x14ac:dyDescent="0.2">
      <c r="A23" s="161" t="s">
        <v>134</v>
      </c>
      <c r="B23" s="161"/>
      <c r="C23" s="161">
        <f>C15+C19+C20+C21</f>
        <v>1427093046</v>
      </c>
      <c r="D23" s="205"/>
      <c r="E23" s="161" t="s">
        <v>133</v>
      </c>
      <c r="F23" s="161"/>
      <c r="G23" s="433">
        <f>G16+G20+G21</f>
        <v>1131098725</v>
      </c>
      <c r="H23" s="206"/>
    </row>
    <row r="24" spans="1:8" x14ac:dyDescent="0.25">
      <c r="G24" s="162">
        <f>C23-G23</f>
        <v>295994321</v>
      </c>
    </row>
  </sheetData>
  <mergeCells count="4">
    <mergeCell ref="A1:G1"/>
    <mergeCell ref="A3:F3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64" firstPageNumber="23" orientation="portrait" useFirstPageNumber="1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B1" workbookViewId="0">
      <selection activeCell="C4" sqref="C4"/>
    </sheetView>
  </sheetViews>
  <sheetFormatPr defaultRowHeight="15" x14ac:dyDescent="0.25"/>
  <cols>
    <col min="1" max="1" width="41.28515625" style="163" customWidth="1"/>
    <col min="2" max="2" width="10.42578125" style="193" customWidth="1"/>
    <col min="3" max="3" width="8.7109375" style="194" customWidth="1"/>
    <col min="4" max="4" width="10.85546875" style="193" customWidth="1"/>
    <col min="5" max="5" width="11.140625" style="193" customWidth="1"/>
    <col min="6" max="6" width="9.42578125" style="193" customWidth="1"/>
    <col min="7" max="7" width="11.28515625" style="193" customWidth="1"/>
    <col min="8" max="8" width="10.7109375" style="193" customWidth="1"/>
    <col min="9" max="9" width="9.140625" style="193" customWidth="1"/>
    <col min="10" max="10" width="11" style="193" customWidth="1"/>
    <col min="11" max="11" width="11.28515625" style="193" customWidth="1"/>
    <col min="12" max="12" width="8.28515625" style="193" customWidth="1"/>
    <col min="13" max="13" width="10" style="193" customWidth="1"/>
    <col min="14" max="14" width="10.7109375" style="193" customWidth="1"/>
    <col min="15" max="15" width="9" style="193" customWidth="1"/>
    <col min="16" max="16" width="11.42578125" style="193" customWidth="1"/>
    <col min="17" max="16384" width="9.140625" style="163"/>
  </cols>
  <sheetData>
    <row r="1" spans="1:16" x14ac:dyDescent="0.25">
      <c r="A1" s="657" t="s">
        <v>508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3" spans="1:16" s="69" customFormat="1" ht="14.25" x14ac:dyDescent="0.2">
      <c r="A3" s="735" t="s">
        <v>260</v>
      </c>
      <c r="B3" s="732" t="s">
        <v>261</v>
      </c>
      <c r="C3" s="733"/>
      <c r="D3" s="734"/>
      <c r="E3" s="732" t="s">
        <v>262</v>
      </c>
      <c r="F3" s="733"/>
      <c r="G3" s="734"/>
      <c r="H3" s="732" t="s">
        <v>321</v>
      </c>
      <c r="I3" s="733"/>
      <c r="J3" s="734"/>
      <c r="K3" s="732" t="s">
        <v>320</v>
      </c>
      <c r="L3" s="733"/>
      <c r="M3" s="734"/>
      <c r="N3" s="732" t="s">
        <v>263</v>
      </c>
      <c r="O3" s="733"/>
      <c r="P3" s="734"/>
    </row>
    <row r="4" spans="1:16" s="69" customFormat="1" ht="43.5" thickBot="1" x14ac:dyDescent="0.25">
      <c r="A4" s="736"/>
      <c r="B4" s="164" t="s">
        <v>264</v>
      </c>
      <c r="C4" s="165" t="s">
        <v>265</v>
      </c>
      <c r="D4" s="166" t="s">
        <v>1</v>
      </c>
      <c r="E4" s="164" t="s">
        <v>264</v>
      </c>
      <c r="F4" s="165" t="s">
        <v>265</v>
      </c>
      <c r="G4" s="166" t="s">
        <v>1</v>
      </c>
      <c r="H4" s="164" t="s">
        <v>264</v>
      </c>
      <c r="I4" s="165" t="s">
        <v>265</v>
      </c>
      <c r="J4" s="166" t="s">
        <v>1</v>
      </c>
      <c r="K4" s="164" t="s">
        <v>264</v>
      </c>
      <c r="L4" s="165" t="s">
        <v>265</v>
      </c>
      <c r="M4" s="166" t="s">
        <v>1</v>
      </c>
      <c r="N4" s="164" t="s">
        <v>264</v>
      </c>
      <c r="O4" s="165" t="s">
        <v>265</v>
      </c>
      <c r="P4" s="167" t="s">
        <v>1</v>
      </c>
    </row>
    <row r="5" spans="1:16" s="173" customFormat="1" ht="15.75" thickTop="1" x14ac:dyDescent="0.25">
      <c r="A5" s="168"/>
      <c r="B5" s="169"/>
      <c r="C5" s="170"/>
      <c r="D5" s="171"/>
      <c r="E5" s="169"/>
      <c r="F5" s="170"/>
      <c r="G5" s="171"/>
      <c r="H5" s="169"/>
      <c r="I5" s="170"/>
      <c r="J5" s="171"/>
      <c r="K5" s="169"/>
      <c r="L5" s="170"/>
      <c r="M5" s="171"/>
      <c r="N5" s="169"/>
      <c r="O5" s="170"/>
      <c r="P5" s="172"/>
    </row>
    <row r="6" spans="1:16" s="179" customFormat="1" ht="30" x14ac:dyDescent="0.25">
      <c r="A6" s="174" t="s">
        <v>88</v>
      </c>
      <c r="B6" s="175"/>
      <c r="C6" s="176"/>
      <c r="D6" s="177"/>
      <c r="E6" s="175"/>
      <c r="F6" s="176"/>
      <c r="G6" s="177"/>
      <c r="H6" s="175"/>
      <c r="I6" s="176"/>
      <c r="J6" s="177"/>
      <c r="K6" s="175"/>
      <c r="L6" s="176"/>
      <c r="M6" s="177"/>
      <c r="N6" s="175"/>
      <c r="O6" s="176"/>
      <c r="P6" s="178"/>
    </row>
    <row r="7" spans="1:16" s="173" customFormat="1" x14ac:dyDescent="0.25">
      <c r="A7" s="168" t="s">
        <v>268</v>
      </c>
      <c r="B7" s="169"/>
      <c r="C7" s="170"/>
      <c r="D7" s="171">
        <f t="shared" ref="D7:D12" si="0">SUM(B7:C7)</f>
        <v>0</v>
      </c>
      <c r="E7" s="169">
        <v>2</v>
      </c>
      <c r="F7" s="170"/>
      <c r="G7" s="177">
        <f t="shared" ref="G7" si="1">SUM(E7:F7)</f>
        <v>2</v>
      </c>
      <c r="H7" s="169"/>
      <c r="I7" s="170"/>
      <c r="J7" s="171">
        <f t="shared" ref="J7" si="2">SUM(H7:I7)</f>
        <v>0</v>
      </c>
      <c r="K7" s="169"/>
      <c r="L7" s="170"/>
      <c r="M7" s="171">
        <f t="shared" ref="M7" si="3">SUM(K7:L7)</f>
        <v>0</v>
      </c>
      <c r="N7" s="169">
        <f>B7+E7+H7+K7</f>
        <v>2</v>
      </c>
      <c r="O7" s="170"/>
      <c r="P7" s="178">
        <f t="shared" ref="P7" si="4">SUM(N7:O7)</f>
        <v>2</v>
      </c>
    </row>
    <row r="8" spans="1:16" s="173" customFormat="1" x14ac:dyDescent="0.25">
      <c r="A8" s="168" t="s">
        <v>269</v>
      </c>
      <c r="B8" s="169"/>
      <c r="C8" s="170"/>
      <c r="D8" s="171">
        <f t="shared" si="0"/>
        <v>0</v>
      </c>
      <c r="E8" s="169">
        <v>1</v>
      </c>
      <c r="F8" s="170"/>
      <c r="G8" s="177">
        <f>SUM(E8:F8)</f>
        <v>1</v>
      </c>
      <c r="H8" s="169"/>
      <c r="I8" s="170"/>
      <c r="J8" s="171"/>
      <c r="K8" s="169"/>
      <c r="L8" s="170"/>
      <c r="M8" s="171"/>
      <c r="N8" s="169">
        <f t="shared" ref="N8:N32" si="5">B8+E8+H8+K8</f>
        <v>1</v>
      </c>
      <c r="O8" s="170"/>
      <c r="P8" s="178">
        <f>G8+J8+M8</f>
        <v>1</v>
      </c>
    </row>
    <row r="9" spans="1:16" s="173" customFormat="1" x14ac:dyDescent="0.25">
      <c r="A9" s="168" t="s">
        <v>270</v>
      </c>
      <c r="B9" s="169"/>
      <c r="C9" s="170"/>
      <c r="D9" s="171">
        <f t="shared" si="0"/>
        <v>0</v>
      </c>
      <c r="E9" s="180">
        <v>4</v>
      </c>
      <c r="F9" s="170"/>
      <c r="G9" s="177">
        <f>SUM(E9:F9)</f>
        <v>4</v>
      </c>
      <c r="H9" s="169">
        <v>3</v>
      </c>
      <c r="I9" s="170"/>
      <c r="J9" s="177">
        <f>SUM(H9:I9)</f>
        <v>3</v>
      </c>
      <c r="K9" s="169"/>
      <c r="L9" s="170"/>
      <c r="M9" s="171"/>
      <c r="N9" s="169">
        <f t="shared" si="5"/>
        <v>7</v>
      </c>
      <c r="O9" s="170"/>
      <c r="P9" s="178">
        <f t="shared" ref="P9:P32" si="6">G9+J9+M9</f>
        <v>7</v>
      </c>
    </row>
    <row r="10" spans="1:16" s="173" customFormat="1" x14ac:dyDescent="0.25">
      <c r="A10" s="168" t="s">
        <v>271</v>
      </c>
      <c r="B10" s="169"/>
      <c r="C10" s="170"/>
      <c r="D10" s="171">
        <f t="shared" si="0"/>
        <v>0</v>
      </c>
      <c r="E10" s="169">
        <v>2</v>
      </c>
      <c r="F10" s="170"/>
      <c r="G10" s="177">
        <f>SUM(E10:F10)</f>
        <v>2</v>
      </c>
      <c r="H10" s="169"/>
      <c r="I10" s="170"/>
      <c r="J10" s="171"/>
      <c r="K10" s="169"/>
      <c r="L10" s="170"/>
      <c r="M10" s="171"/>
      <c r="N10" s="169">
        <f t="shared" si="5"/>
        <v>2</v>
      </c>
      <c r="O10" s="170"/>
      <c r="P10" s="178">
        <f t="shared" si="6"/>
        <v>2</v>
      </c>
    </row>
    <row r="11" spans="1:16" s="173" customFormat="1" x14ac:dyDescent="0.25">
      <c r="A11" s="168" t="s">
        <v>272</v>
      </c>
      <c r="B11" s="169"/>
      <c r="C11" s="170"/>
      <c r="D11" s="171">
        <f t="shared" si="0"/>
        <v>0</v>
      </c>
      <c r="E11" s="169"/>
      <c r="F11" s="170"/>
      <c r="G11" s="171"/>
      <c r="H11" s="169"/>
      <c r="I11" s="170"/>
      <c r="J11" s="171"/>
      <c r="K11" s="169">
        <v>12</v>
      </c>
      <c r="L11" s="170"/>
      <c r="M11" s="177">
        <f>SUM(K11:L11)</f>
        <v>12</v>
      </c>
      <c r="N11" s="169">
        <f t="shared" si="5"/>
        <v>12</v>
      </c>
      <c r="O11" s="170"/>
      <c r="P11" s="178">
        <f t="shared" si="6"/>
        <v>12</v>
      </c>
    </row>
    <row r="12" spans="1:16" s="173" customFormat="1" x14ac:dyDescent="0.25">
      <c r="A12" s="168" t="s">
        <v>266</v>
      </c>
      <c r="B12" s="169"/>
      <c r="C12" s="170"/>
      <c r="D12" s="171">
        <f t="shared" si="0"/>
        <v>0</v>
      </c>
      <c r="E12" s="169"/>
      <c r="F12" s="170"/>
      <c r="G12" s="171"/>
      <c r="H12" s="169">
        <v>1</v>
      </c>
      <c r="I12" s="170"/>
      <c r="J12" s="177">
        <f>SUM(H12:I12)</f>
        <v>1</v>
      </c>
      <c r="K12" s="169"/>
      <c r="L12" s="170"/>
      <c r="M12" s="171"/>
      <c r="N12" s="169">
        <f t="shared" si="5"/>
        <v>1</v>
      </c>
      <c r="O12" s="170"/>
      <c r="P12" s="178">
        <f t="shared" si="6"/>
        <v>1</v>
      </c>
    </row>
    <row r="13" spans="1:16" s="179" customFormat="1" ht="30" x14ac:dyDescent="0.25">
      <c r="A13" s="174" t="s">
        <v>273</v>
      </c>
      <c r="B13" s="175">
        <f t="shared" ref="B13:D13" si="7">SUM(B7:B12)</f>
        <v>0</v>
      </c>
      <c r="C13" s="176">
        <f t="shared" si="7"/>
        <v>0</v>
      </c>
      <c r="D13" s="177">
        <f t="shared" si="7"/>
        <v>0</v>
      </c>
      <c r="E13" s="175">
        <f>SUM(E7:E12)</f>
        <v>9</v>
      </c>
      <c r="F13" s="176"/>
      <c r="G13" s="177">
        <f>SUM(G7:G12)</f>
        <v>9</v>
      </c>
      <c r="H13" s="175">
        <f>SUM(H7:H12)</f>
        <v>4</v>
      </c>
      <c r="I13" s="176"/>
      <c r="J13" s="177">
        <f>SUM(J7:J12)</f>
        <v>4</v>
      </c>
      <c r="K13" s="175">
        <f>SUM(K11:K12)</f>
        <v>12</v>
      </c>
      <c r="L13" s="176"/>
      <c r="M13" s="177">
        <f>SUM(M11:M12)</f>
        <v>12</v>
      </c>
      <c r="N13" s="169">
        <f t="shared" si="5"/>
        <v>25</v>
      </c>
      <c r="O13" s="170"/>
      <c r="P13" s="178">
        <f t="shared" si="6"/>
        <v>25</v>
      </c>
    </row>
    <row r="14" spans="1:16" s="173" customFormat="1" x14ac:dyDescent="0.25">
      <c r="A14" s="181"/>
      <c r="B14" s="182"/>
      <c r="C14" s="183"/>
      <c r="D14" s="184"/>
      <c r="E14" s="182"/>
      <c r="F14" s="183"/>
      <c r="G14" s="171"/>
      <c r="H14" s="169"/>
      <c r="I14" s="170"/>
      <c r="J14" s="171"/>
      <c r="K14" s="169"/>
      <c r="L14" s="170"/>
      <c r="M14" s="171"/>
      <c r="N14" s="169"/>
      <c r="O14" s="170"/>
      <c r="P14" s="178"/>
    </row>
    <row r="15" spans="1:16" s="179" customFormat="1" ht="30" x14ac:dyDescent="0.25">
      <c r="A15" s="185" t="s">
        <v>163</v>
      </c>
      <c r="B15" s="175"/>
      <c r="C15" s="176"/>
      <c r="D15" s="177"/>
      <c r="E15" s="175"/>
      <c r="F15" s="176"/>
      <c r="G15" s="177"/>
      <c r="H15" s="175"/>
      <c r="I15" s="176"/>
      <c r="J15" s="177"/>
      <c r="K15" s="175"/>
      <c r="L15" s="176"/>
      <c r="M15" s="177"/>
      <c r="N15" s="169"/>
      <c r="O15" s="170"/>
      <c r="P15" s="178"/>
    </row>
    <row r="16" spans="1:16" s="179" customFormat="1" x14ac:dyDescent="0.25">
      <c r="A16" s="168" t="s">
        <v>344</v>
      </c>
      <c r="B16" s="169">
        <v>13</v>
      </c>
      <c r="C16" s="176"/>
      <c r="D16" s="177">
        <v>13</v>
      </c>
      <c r="E16" s="175"/>
      <c r="F16" s="176"/>
      <c r="G16" s="177"/>
      <c r="H16" s="169"/>
      <c r="I16" s="176"/>
      <c r="J16" s="177"/>
      <c r="K16" s="175"/>
      <c r="L16" s="176"/>
      <c r="M16" s="177"/>
      <c r="N16" s="169">
        <f t="shared" si="5"/>
        <v>13</v>
      </c>
      <c r="O16" s="170"/>
      <c r="P16" s="178">
        <f>G16+J16+M16+D16</f>
        <v>13</v>
      </c>
    </row>
    <row r="17" spans="1:16" s="179" customFormat="1" x14ac:dyDescent="0.25">
      <c r="A17" s="168" t="s">
        <v>345</v>
      </c>
      <c r="B17" s="169">
        <v>7</v>
      </c>
      <c r="C17" s="176"/>
      <c r="D17" s="177">
        <v>7</v>
      </c>
      <c r="E17" s="175"/>
      <c r="F17" s="176"/>
      <c r="G17" s="177"/>
      <c r="H17" s="169">
        <v>1</v>
      </c>
      <c r="I17" s="176"/>
      <c r="J17" s="177">
        <v>1</v>
      </c>
      <c r="K17" s="175"/>
      <c r="L17" s="176"/>
      <c r="M17" s="177"/>
      <c r="N17" s="169">
        <f t="shared" si="5"/>
        <v>8</v>
      </c>
      <c r="O17" s="170"/>
      <c r="P17" s="178">
        <f>D17+G17+J17+M17</f>
        <v>8</v>
      </c>
    </row>
    <row r="18" spans="1:16" s="179" customFormat="1" x14ac:dyDescent="0.25">
      <c r="A18" s="186" t="s">
        <v>346</v>
      </c>
      <c r="B18" s="175"/>
      <c r="C18" s="176"/>
      <c r="D18" s="177"/>
      <c r="E18" s="169">
        <v>2</v>
      </c>
      <c r="F18" s="176"/>
      <c r="G18" s="177">
        <f>SUM(E18:F18)</f>
        <v>2</v>
      </c>
      <c r="H18" s="169"/>
      <c r="I18" s="176"/>
      <c r="J18" s="177">
        <f>SUM(H18:I18)</f>
        <v>0</v>
      </c>
      <c r="K18" s="175"/>
      <c r="L18" s="176"/>
      <c r="M18" s="177"/>
      <c r="N18" s="169">
        <f t="shared" si="5"/>
        <v>2</v>
      </c>
      <c r="O18" s="170"/>
      <c r="P18" s="178">
        <f t="shared" si="6"/>
        <v>2</v>
      </c>
    </row>
    <row r="19" spans="1:16" s="179" customFormat="1" x14ac:dyDescent="0.25">
      <c r="A19" s="186" t="s">
        <v>347</v>
      </c>
      <c r="B19" s="175"/>
      <c r="C19" s="176"/>
      <c r="D19" s="177"/>
      <c r="E19" s="169">
        <v>1</v>
      </c>
      <c r="F19" s="176"/>
      <c r="G19" s="177">
        <v>1</v>
      </c>
      <c r="H19" s="169"/>
      <c r="I19" s="176"/>
      <c r="J19" s="177"/>
      <c r="K19" s="175"/>
      <c r="L19" s="176"/>
      <c r="M19" s="177"/>
      <c r="N19" s="169">
        <f t="shared" si="5"/>
        <v>1</v>
      </c>
      <c r="O19" s="170"/>
      <c r="P19" s="178">
        <f>D19+G19+J19+M19</f>
        <v>1</v>
      </c>
    </row>
    <row r="20" spans="1:16" s="179" customFormat="1" x14ac:dyDescent="0.25">
      <c r="A20" s="31" t="s">
        <v>528</v>
      </c>
      <c r="B20" s="23">
        <v>1</v>
      </c>
      <c r="C20" s="24"/>
      <c r="D20" s="27">
        <v>1</v>
      </c>
      <c r="E20" s="21"/>
      <c r="F20" s="24"/>
      <c r="G20" s="27"/>
      <c r="H20" s="21"/>
      <c r="I20" s="24"/>
      <c r="J20" s="27"/>
      <c r="K20" s="23"/>
      <c r="L20" s="24"/>
      <c r="M20" s="27"/>
      <c r="N20" s="21">
        <f t="shared" si="5"/>
        <v>1</v>
      </c>
      <c r="O20" s="22"/>
      <c r="P20" s="28">
        <v>1</v>
      </c>
    </row>
    <row r="21" spans="1:16" s="179" customFormat="1" ht="30" x14ac:dyDescent="0.25">
      <c r="A21" s="174" t="s">
        <v>274</v>
      </c>
      <c r="B21" s="175">
        <f>SUM(B16:B19)</f>
        <v>20</v>
      </c>
      <c r="C21" s="176"/>
      <c r="D21" s="177">
        <f>SUM(D16:D19)</f>
        <v>20</v>
      </c>
      <c r="E21" s="175">
        <f>SUM(E18:E19)</f>
        <v>3</v>
      </c>
      <c r="F21" s="176"/>
      <c r="G21" s="177">
        <f>SUM(G16:G19)</f>
        <v>3</v>
      </c>
      <c r="H21" s="175">
        <f>SUM(H17:H19)</f>
        <v>1</v>
      </c>
      <c r="I21" s="176"/>
      <c r="J21" s="177">
        <f>SUM(J16:J19)</f>
        <v>1</v>
      </c>
      <c r="K21" s="175"/>
      <c r="L21" s="176"/>
      <c r="M21" s="177"/>
      <c r="N21" s="169">
        <f t="shared" si="5"/>
        <v>24</v>
      </c>
      <c r="O21" s="170"/>
      <c r="P21" s="178">
        <f>SUM(P16:P20)</f>
        <v>25</v>
      </c>
    </row>
    <row r="22" spans="1:16" s="173" customFormat="1" x14ac:dyDescent="0.25">
      <c r="A22" s="168"/>
      <c r="B22" s="169"/>
      <c r="C22" s="170"/>
      <c r="D22" s="171"/>
      <c r="E22" s="169"/>
      <c r="F22" s="170"/>
      <c r="G22" s="171"/>
      <c r="H22" s="169"/>
      <c r="I22" s="170"/>
      <c r="J22" s="171"/>
      <c r="K22" s="169"/>
      <c r="L22" s="170"/>
      <c r="M22" s="171"/>
      <c r="N22" s="169">
        <f t="shared" si="5"/>
        <v>0</v>
      </c>
      <c r="O22" s="170"/>
      <c r="P22" s="178">
        <f t="shared" si="6"/>
        <v>0</v>
      </c>
    </row>
    <row r="23" spans="1:16" s="179" customFormat="1" ht="30" x14ac:dyDescent="0.25">
      <c r="A23" s="174" t="s">
        <v>90</v>
      </c>
      <c r="B23" s="175"/>
      <c r="C23" s="176"/>
      <c r="D23" s="177"/>
      <c r="E23" s="175"/>
      <c r="F23" s="176"/>
      <c r="G23" s="177"/>
      <c r="H23" s="175"/>
      <c r="I23" s="176"/>
      <c r="J23" s="177"/>
      <c r="K23" s="175"/>
      <c r="L23" s="176"/>
      <c r="M23" s="177"/>
      <c r="N23" s="169">
        <f t="shared" si="5"/>
        <v>0</v>
      </c>
      <c r="O23" s="170"/>
      <c r="P23" s="178">
        <f t="shared" si="6"/>
        <v>0</v>
      </c>
    </row>
    <row r="24" spans="1:16" s="173" customFormat="1" x14ac:dyDescent="0.25">
      <c r="A24" s="187" t="s">
        <v>275</v>
      </c>
      <c r="B24" s="169"/>
      <c r="C24" s="170"/>
      <c r="D24" s="171">
        <f>SUM(B24:C24)</f>
        <v>0</v>
      </c>
      <c r="E24" s="169">
        <v>25</v>
      </c>
      <c r="F24" s="170"/>
      <c r="G24" s="177">
        <f>SUM(E24:F24)</f>
        <v>25</v>
      </c>
      <c r="H24" s="169"/>
      <c r="I24" s="170"/>
      <c r="J24" s="171"/>
      <c r="K24" s="169"/>
      <c r="L24" s="170"/>
      <c r="M24" s="171"/>
      <c r="N24" s="169">
        <f t="shared" si="5"/>
        <v>25</v>
      </c>
      <c r="O24" s="170"/>
      <c r="P24" s="178">
        <f t="shared" si="6"/>
        <v>25</v>
      </c>
    </row>
    <row r="25" spans="1:16" s="173" customFormat="1" x14ac:dyDescent="0.25">
      <c r="A25" s="187" t="s">
        <v>267</v>
      </c>
      <c r="B25" s="169"/>
      <c r="C25" s="170"/>
      <c r="D25" s="171">
        <f>SUM(B25:C25)</f>
        <v>0</v>
      </c>
      <c r="E25" s="169">
        <v>11</v>
      </c>
      <c r="F25" s="170"/>
      <c r="G25" s="177">
        <f>SUM(E25:F25)</f>
        <v>11</v>
      </c>
      <c r="H25" s="169">
        <v>1</v>
      </c>
      <c r="I25" s="170"/>
      <c r="J25" s="177">
        <f>SUM(H25:I25)</f>
        <v>1</v>
      </c>
      <c r="K25" s="169"/>
      <c r="L25" s="170"/>
      <c r="M25" s="171"/>
      <c r="N25" s="169">
        <f t="shared" si="5"/>
        <v>12</v>
      </c>
      <c r="O25" s="170"/>
      <c r="P25" s="178">
        <f t="shared" si="6"/>
        <v>12</v>
      </c>
    </row>
    <row r="26" spans="1:16" s="179" customFormat="1" ht="30" x14ac:dyDescent="0.25">
      <c r="A26" s="174" t="s">
        <v>276</v>
      </c>
      <c r="B26" s="175">
        <f>SUM(B24:B25)</f>
        <v>0</v>
      </c>
      <c r="C26" s="176">
        <f t="shared" ref="C26:D26" si="8">SUM(C24:C25)</f>
        <v>0</v>
      </c>
      <c r="D26" s="177">
        <f t="shared" si="8"/>
        <v>0</v>
      </c>
      <c r="E26" s="175">
        <f>SUM(E24:E25)</f>
        <v>36</v>
      </c>
      <c r="F26" s="176"/>
      <c r="G26" s="177">
        <f>SUM(G24:G25)</f>
        <v>36</v>
      </c>
      <c r="H26" s="175">
        <f>SUM(H25)</f>
        <v>1</v>
      </c>
      <c r="I26" s="176"/>
      <c r="J26" s="177">
        <f>SUM(J25)</f>
        <v>1</v>
      </c>
      <c r="K26" s="175"/>
      <c r="L26" s="176"/>
      <c r="M26" s="177"/>
      <c r="N26" s="169">
        <f t="shared" si="5"/>
        <v>37</v>
      </c>
      <c r="O26" s="170"/>
      <c r="P26" s="178">
        <f t="shared" si="6"/>
        <v>37</v>
      </c>
    </row>
    <row r="27" spans="1:16" s="179" customFormat="1" x14ac:dyDescent="0.25">
      <c r="A27" s="174"/>
      <c r="B27" s="175"/>
      <c r="C27" s="176"/>
      <c r="D27" s="177"/>
      <c r="E27" s="175"/>
      <c r="F27" s="176"/>
      <c r="G27" s="177"/>
      <c r="H27" s="175"/>
      <c r="I27" s="176"/>
      <c r="J27" s="177"/>
      <c r="K27" s="175"/>
      <c r="L27" s="176"/>
      <c r="M27" s="177"/>
      <c r="N27" s="169">
        <f t="shared" si="5"/>
        <v>0</v>
      </c>
      <c r="O27" s="170"/>
      <c r="P27" s="178">
        <f t="shared" si="6"/>
        <v>0</v>
      </c>
    </row>
    <row r="28" spans="1:16" s="179" customFormat="1" ht="30" x14ac:dyDescent="0.25">
      <c r="A28" s="174" t="s">
        <v>277</v>
      </c>
      <c r="B28" s="175"/>
      <c r="C28" s="176"/>
      <c r="D28" s="177"/>
      <c r="E28" s="175"/>
      <c r="F28" s="176"/>
      <c r="G28" s="177"/>
      <c r="H28" s="175"/>
      <c r="I28" s="176"/>
      <c r="J28" s="177"/>
      <c r="K28" s="175"/>
      <c r="L28" s="176"/>
      <c r="M28" s="177"/>
      <c r="N28" s="169">
        <f t="shared" si="5"/>
        <v>0</v>
      </c>
      <c r="O28" s="170"/>
      <c r="P28" s="178">
        <f t="shared" si="6"/>
        <v>0</v>
      </c>
    </row>
    <row r="29" spans="1:16" s="179" customFormat="1" x14ac:dyDescent="0.25">
      <c r="A29" s="174" t="s">
        <v>506</v>
      </c>
      <c r="B29" s="175"/>
      <c r="C29" s="176"/>
      <c r="D29" s="177"/>
      <c r="E29" s="175"/>
      <c r="F29" s="176"/>
      <c r="G29" s="177"/>
      <c r="H29" s="169">
        <v>3</v>
      </c>
      <c r="I29" s="176"/>
      <c r="J29" s="177">
        <v>3</v>
      </c>
      <c r="K29" s="175"/>
      <c r="L29" s="176"/>
      <c r="M29" s="177"/>
      <c r="N29" s="169">
        <f t="shared" si="5"/>
        <v>3</v>
      </c>
      <c r="O29" s="170"/>
      <c r="P29" s="178">
        <f t="shared" si="6"/>
        <v>3</v>
      </c>
    </row>
    <row r="30" spans="1:16" s="179" customFormat="1" ht="30" x14ac:dyDescent="0.25">
      <c r="A30" s="174" t="s">
        <v>278</v>
      </c>
      <c r="B30" s="175"/>
      <c r="C30" s="176"/>
      <c r="D30" s="177"/>
      <c r="E30" s="175"/>
      <c r="F30" s="176"/>
      <c r="G30" s="177"/>
      <c r="H30" s="175">
        <f>SUM(H29)</f>
        <v>3</v>
      </c>
      <c r="I30" s="176"/>
      <c r="J30" s="177">
        <f>SUM(J29)</f>
        <v>3</v>
      </c>
      <c r="K30" s="175"/>
      <c r="L30" s="176"/>
      <c r="M30" s="177"/>
      <c r="N30" s="169">
        <f t="shared" si="5"/>
        <v>3</v>
      </c>
      <c r="O30" s="170"/>
      <c r="P30" s="178">
        <f t="shared" si="6"/>
        <v>3</v>
      </c>
    </row>
    <row r="31" spans="1:16" s="179" customFormat="1" x14ac:dyDescent="0.25">
      <c r="A31" s="174"/>
      <c r="B31" s="175"/>
      <c r="C31" s="176"/>
      <c r="D31" s="177"/>
      <c r="E31" s="175"/>
      <c r="F31" s="176"/>
      <c r="G31" s="177"/>
      <c r="H31" s="175"/>
      <c r="I31" s="176"/>
      <c r="J31" s="177"/>
      <c r="K31" s="175"/>
      <c r="L31" s="176"/>
      <c r="M31" s="177"/>
      <c r="N31" s="169">
        <f t="shared" si="5"/>
        <v>0</v>
      </c>
      <c r="O31" s="170"/>
      <c r="P31" s="178">
        <f t="shared" si="6"/>
        <v>0</v>
      </c>
    </row>
    <row r="32" spans="1:16" s="173" customFormat="1" ht="15.75" thickBot="1" x14ac:dyDescent="0.3">
      <c r="A32" s="168"/>
      <c r="B32" s="169"/>
      <c r="C32" s="170"/>
      <c r="D32" s="171"/>
      <c r="E32" s="169"/>
      <c r="F32" s="170"/>
      <c r="G32" s="171"/>
      <c r="H32" s="169"/>
      <c r="I32" s="170"/>
      <c r="J32" s="171"/>
      <c r="K32" s="169"/>
      <c r="L32" s="170"/>
      <c r="M32" s="171"/>
      <c r="N32" s="169">
        <f t="shared" si="5"/>
        <v>0</v>
      </c>
      <c r="O32" s="170"/>
      <c r="P32" s="178">
        <f t="shared" si="6"/>
        <v>0</v>
      </c>
    </row>
    <row r="33" spans="1:16" s="192" customFormat="1" thickBot="1" x14ac:dyDescent="0.25">
      <c r="A33" s="188" t="s">
        <v>263</v>
      </c>
      <c r="B33" s="189">
        <f>B13+B21+B26+B30</f>
        <v>20</v>
      </c>
      <c r="C33" s="190">
        <f t="shared" ref="C33:L33" si="9">C13+C15+C26</f>
        <v>0</v>
      </c>
      <c r="D33" s="190">
        <f>D13+D21+D26+D30</f>
        <v>20</v>
      </c>
      <c r="E33" s="189">
        <f>E13+E21+E26+E30</f>
        <v>48</v>
      </c>
      <c r="F33" s="190">
        <f t="shared" si="9"/>
        <v>0</v>
      </c>
      <c r="G33" s="190">
        <f>G13+G21+G26+G30</f>
        <v>48</v>
      </c>
      <c r="H33" s="189">
        <f>H13+H21+H26+H30</f>
        <v>9</v>
      </c>
      <c r="I33" s="190">
        <f t="shared" si="9"/>
        <v>0</v>
      </c>
      <c r="J33" s="190">
        <f>J13+J21+J26+J30</f>
        <v>9</v>
      </c>
      <c r="K33" s="189">
        <f t="shared" si="9"/>
        <v>12</v>
      </c>
      <c r="L33" s="190">
        <f t="shared" si="9"/>
        <v>0</v>
      </c>
      <c r="M33" s="190">
        <f>M13+M21+M26+M30</f>
        <v>12</v>
      </c>
      <c r="N33" s="189">
        <f>N13+N21+N26+N30</f>
        <v>89</v>
      </c>
      <c r="O33" s="190"/>
      <c r="P33" s="191">
        <f>P13+P21+P26+P30</f>
        <v>90</v>
      </c>
    </row>
  </sheetData>
  <mergeCells count="7">
    <mergeCell ref="A1:P1"/>
    <mergeCell ref="N3:P3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2" sqref="E12"/>
    </sheetView>
  </sheetViews>
  <sheetFormatPr defaultColWidth="11.5703125" defaultRowHeight="15" x14ac:dyDescent="0.25"/>
  <cols>
    <col min="1" max="1" width="24.5703125" style="3" customWidth="1"/>
    <col min="2" max="2" width="15.7109375" style="3" customWidth="1"/>
    <col min="3" max="3" width="18.42578125" style="3" bestFit="1" customWidth="1"/>
    <col min="4" max="4" width="18.5703125" style="3" bestFit="1" customWidth="1"/>
    <col min="5" max="5" width="19.7109375" style="3" bestFit="1" customWidth="1"/>
    <col min="6" max="6" width="18.85546875" style="3" customWidth="1"/>
    <col min="7" max="7" width="15.5703125" style="3" customWidth="1"/>
    <col min="8" max="8" width="14.85546875" style="3" bestFit="1" customWidth="1"/>
    <col min="9" max="13" width="18.42578125" style="3" bestFit="1" customWidth="1"/>
    <col min="14" max="14" width="17.28515625" style="10" customWidth="1"/>
    <col min="15" max="15" width="20.42578125" style="65" customWidth="1"/>
    <col min="16" max="16384" width="11.5703125" style="3"/>
  </cols>
  <sheetData>
    <row r="1" spans="1:16" x14ac:dyDescent="0.25">
      <c r="A1" s="657" t="s">
        <v>541</v>
      </c>
      <c r="B1" s="657"/>
      <c r="C1" s="657"/>
      <c r="D1" s="657"/>
      <c r="E1" s="657"/>
      <c r="F1" s="657"/>
      <c r="G1" s="74"/>
      <c r="H1" s="74"/>
      <c r="I1" s="74"/>
      <c r="J1" s="74"/>
      <c r="K1" s="74"/>
      <c r="L1" s="74"/>
      <c r="M1" s="74"/>
      <c r="N1" s="74"/>
      <c r="O1" s="74"/>
      <c r="P1" s="74"/>
    </row>
    <row r="3" spans="1:16" x14ac:dyDescent="0.25">
      <c r="A3" s="737" t="s">
        <v>532</v>
      </c>
      <c r="B3" s="737"/>
      <c r="C3" s="737"/>
      <c r="D3" s="737"/>
      <c r="E3" s="737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x14ac:dyDescent="0.25">
      <c r="A5" s="738"/>
      <c r="B5" s="738"/>
      <c r="C5" s="738"/>
      <c r="D5" s="738"/>
      <c r="E5" s="738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x14ac:dyDescent="0.25">
      <c r="A6" s="739" t="s">
        <v>533</v>
      </c>
      <c r="B6" s="739"/>
      <c r="C6" s="739"/>
      <c r="D6" s="739"/>
      <c r="E6" s="739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x14ac:dyDescent="0.25">
      <c r="A7" s="587" t="s">
        <v>534</v>
      </c>
      <c r="B7" s="587"/>
      <c r="C7" s="588" t="s">
        <v>535</v>
      </c>
      <c r="D7" s="588" t="s">
        <v>536</v>
      </c>
      <c r="E7" s="589" t="s">
        <v>537</v>
      </c>
      <c r="F7" s="590" t="s">
        <v>538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25">
      <c r="A8" s="591" t="s">
        <v>101</v>
      </c>
      <c r="B8" s="591" t="s">
        <v>102</v>
      </c>
      <c r="C8" s="591">
        <v>480341692</v>
      </c>
      <c r="D8" s="592">
        <v>483000000</v>
      </c>
      <c r="E8" s="593">
        <v>487830000</v>
      </c>
      <c r="F8" s="593">
        <v>492708300</v>
      </c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x14ac:dyDescent="0.25">
      <c r="A9" s="591" t="s">
        <v>103</v>
      </c>
      <c r="B9" s="591" t="s">
        <v>104</v>
      </c>
      <c r="C9" s="594">
        <v>58500000</v>
      </c>
      <c r="D9" s="592">
        <v>58000000</v>
      </c>
      <c r="E9" s="593">
        <v>58580000</v>
      </c>
      <c r="F9" s="593">
        <v>59165800</v>
      </c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x14ac:dyDescent="0.25">
      <c r="A10" s="591" t="s">
        <v>66</v>
      </c>
      <c r="B10" s="591" t="s">
        <v>105</v>
      </c>
      <c r="C10" s="591">
        <v>63235610</v>
      </c>
      <c r="D10" s="592">
        <v>63000000</v>
      </c>
      <c r="E10" s="593">
        <v>63630000</v>
      </c>
      <c r="F10" s="593">
        <v>64266300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x14ac:dyDescent="0.25">
      <c r="A11" s="591" t="s">
        <v>118</v>
      </c>
      <c r="B11" s="591" t="s">
        <v>112</v>
      </c>
      <c r="C11" s="591">
        <v>3687509</v>
      </c>
      <c r="D11" s="592">
        <v>0</v>
      </c>
      <c r="E11" s="593">
        <v>0</v>
      </c>
      <c r="F11" s="593">
        <v>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595" t="s">
        <v>113</v>
      </c>
      <c r="B12" s="595"/>
      <c r="C12" s="596">
        <v>605764811</v>
      </c>
      <c r="D12" s="596">
        <v>604000000</v>
      </c>
      <c r="E12" s="597">
        <v>610040000</v>
      </c>
      <c r="F12" s="597">
        <v>616140400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x14ac:dyDescent="0.25">
      <c r="A13" s="591" t="s">
        <v>114</v>
      </c>
      <c r="B13" s="598" t="s">
        <v>109</v>
      </c>
      <c r="C13" s="591">
        <v>54999993</v>
      </c>
      <c r="D13" s="592">
        <v>50000000</v>
      </c>
      <c r="E13" s="593">
        <v>50000000</v>
      </c>
      <c r="F13" s="593">
        <v>50000000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x14ac:dyDescent="0.25">
      <c r="A14" s="591" t="s">
        <v>67</v>
      </c>
      <c r="B14" s="598" t="s">
        <v>106</v>
      </c>
      <c r="C14" s="591">
        <v>10645669</v>
      </c>
      <c r="D14" s="592"/>
      <c r="E14" s="593">
        <v>0</v>
      </c>
      <c r="F14" s="593"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591" t="s">
        <v>115</v>
      </c>
      <c r="B15" s="598" t="s">
        <v>116</v>
      </c>
      <c r="C15" s="591">
        <v>1000000</v>
      </c>
      <c r="D15" s="592">
        <v>0</v>
      </c>
      <c r="E15" s="593">
        <v>0</v>
      </c>
      <c r="F15" s="593"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x14ac:dyDescent="0.25">
      <c r="A16" s="595" t="s">
        <v>117</v>
      </c>
      <c r="B16" s="587"/>
      <c r="C16" s="596">
        <v>66645662</v>
      </c>
      <c r="D16" s="596">
        <v>50000000</v>
      </c>
      <c r="E16" s="597">
        <v>50000000</v>
      </c>
      <c r="F16" s="597">
        <v>50000000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1" x14ac:dyDescent="0.25">
      <c r="A17" s="599" t="s">
        <v>107</v>
      </c>
      <c r="B17" s="599" t="s">
        <v>108</v>
      </c>
      <c r="C17" s="600">
        <v>640609636</v>
      </c>
      <c r="D17" s="600">
        <v>352000000</v>
      </c>
      <c r="E17" s="601">
        <v>355520000</v>
      </c>
      <c r="F17" s="601">
        <v>359075200</v>
      </c>
      <c r="G17" s="75"/>
      <c r="H17" s="75"/>
      <c r="I17" s="75"/>
      <c r="J17" s="75"/>
      <c r="K17" s="75"/>
    </row>
    <row r="18" spans="1:11" x14ac:dyDescent="0.25">
      <c r="A18" s="602" t="s">
        <v>134</v>
      </c>
      <c r="B18" s="602"/>
      <c r="C18" s="603">
        <v>1313020109</v>
      </c>
      <c r="D18" s="603">
        <v>1006000000</v>
      </c>
      <c r="E18" s="604">
        <v>1015560000</v>
      </c>
      <c r="F18" s="605">
        <v>1025215600</v>
      </c>
      <c r="G18" s="5"/>
      <c r="H18" s="5"/>
      <c r="I18" s="5"/>
      <c r="J18" s="5"/>
      <c r="K18" s="5"/>
    </row>
    <row r="19" spans="1:11" x14ac:dyDescent="0.25">
      <c r="A19" s="587" t="s">
        <v>539</v>
      </c>
      <c r="B19" s="587"/>
      <c r="C19" s="588" t="s">
        <v>535</v>
      </c>
      <c r="D19" s="588" t="s">
        <v>536</v>
      </c>
      <c r="E19" s="589" t="s">
        <v>537</v>
      </c>
      <c r="F19" s="590" t="s">
        <v>538</v>
      </c>
      <c r="G19" s="5"/>
      <c r="H19" s="5"/>
      <c r="I19" s="5"/>
      <c r="J19" s="5"/>
      <c r="K19" s="5"/>
    </row>
    <row r="20" spans="1:11" x14ac:dyDescent="0.25">
      <c r="A20" s="606" t="s">
        <v>32</v>
      </c>
      <c r="B20" s="606" t="s">
        <v>119</v>
      </c>
      <c r="C20" s="607">
        <v>331770610</v>
      </c>
      <c r="D20" s="608">
        <v>332000000</v>
      </c>
      <c r="E20" s="608">
        <v>333500000</v>
      </c>
      <c r="F20" s="608">
        <v>335000000</v>
      </c>
      <c r="G20" s="101"/>
      <c r="H20" s="101"/>
      <c r="I20" s="101"/>
      <c r="J20" s="101"/>
      <c r="K20" s="609"/>
    </row>
    <row r="21" spans="1:11" x14ac:dyDescent="0.25">
      <c r="A21" s="610" t="s">
        <v>540</v>
      </c>
      <c r="B21" s="610" t="s">
        <v>12</v>
      </c>
      <c r="C21" s="611">
        <v>49938447.285000004</v>
      </c>
      <c r="D21" s="612">
        <v>51460000</v>
      </c>
      <c r="E21" s="612">
        <v>51692500</v>
      </c>
      <c r="F21" s="612">
        <v>51925000</v>
      </c>
      <c r="G21" s="609"/>
      <c r="H21" s="101"/>
      <c r="I21" s="101"/>
      <c r="J21" s="101"/>
      <c r="K21" s="609"/>
    </row>
    <row r="22" spans="1:11" x14ac:dyDescent="0.25">
      <c r="A22" s="610" t="s">
        <v>31</v>
      </c>
      <c r="B22" s="610" t="s">
        <v>120</v>
      </c>
      <c r="C22" s="611">
        <v>173508270</v>
      </c>
      <c r="D22" s="612">
        <v>174000000</v>
      </c>
      <c r="E22" s="612">
        <v>175740000</v>
      </c>
      <c r="F22" s="612">
        <v>177497400</v>
      </c>
      <c r="G22" s="609"/>
      <c r="H22" s="101"/>
      <c r="I22" s="101"/>
      <c r="J22" s="101"/>
      <c r="K22" s="609"/>
    </row>
    <row r="23" spans="1:11" x14ac:dyDescent="0.25">
      <c r="A23" s="610" t="s">
        <v>135</v>
      </c>
      <c r="B23" s="610" t="s">
        <v>122</v>
      </c>
      <c r="C23" s="611">
        <v>16540000</v>
      </c>
      <c r="D23" s="612">
        <v>13000000</v>
      </c>
      <c r="E23" s="612">
        <v>14000000</v>
      </c>
      <c r="F23" s="612">
        <v>15000000</v>
      </c>
      <c r="G23" s="609"/>
      <c r="H23" s="101"/>
      <c r="I23" s="101"/>
      <c r="J23" s="101"/>
      <c r="K23" s="609"/>
    </row>
    <row r="24" spans="1:11" x14ac:dyDescent="0.25">
      <c r="A24" s="611" t="s">
        <v>123</v>
      </c>
      <c r="B24" s="610" t="s">
        <v>124</v>
      </c>
      <c r="C24" s="611">
        <v>96983286</v>
      </c>
      <c r="D24" s="612">
        <v>50000000</v>
      </c>
      <c r="E24" s="612">
        <v>50000000</v>
      </c>
      <c r="F24" s="612">
        <v>50000000</v>
      </c>
      <c r="G24" s="609"/>
      <c r="H24" s="101"/>
      <c r="I24" s="101"/>
      <c r="J24" s="101"/>
      <c r="K24" s="609"/>
    </row>
    <row r="25" spans="1:11" x14ac:dyDescent="0.25">
      <c r="A25" s="613" t="s">
        <v>113</v>
      </c>
      <c r="B25" s="614"/>
      <c r="C25" s="433">
        <v>668740613.28500009</v>
      </c>
      <c r="D25" s="433">
        <v>620460000</v>
      </c>
      <c r="E25" s="615">
        <v>624932500</v>
      </c>
      <c r="F25" s="433">
        <v>629422400</v>
      </c>
      <c r="G25" s="609"/>
      <c r="H25" s="616"/>
      <c r="I25" s="616"/>
      <c r="J25" s="617"/>
      <c r="K25" s="609"/>
    </row>
    <row r="26" spans="1:11" x14ac:dyDescent="0.25">
      <c r="A26" s="611" t="s">
        <v>125</v>
      </c>
      <c r="B26" s="610" t="s">
        <v>126</v>
      </c>
      <c r="C26" s="430">
        <v>12592501</v>
      </c>
      <c r="D26" s="618"/>
      <c r="E26" s="618"/>
      <c r="F26" s="618"/>
      <c r="G26" s="619"/>
      <c r="H26" s="616"/>
      <c r="I26" s="616"/>
      <c r="J26" s="616"/>
      <c r="K26" s="619"/>
    </row>
    <row r="27" spans="1:11" x14ac:dyDescent="0.25">
      <c r="A27" s="610" t="s">
        <v>127</v>
      </c>
      <c r="B27" s="610" t="s">
        <v>128</v>
      </c>
      <c r="C27" s="611">
        <v>265649801</v>
      </c>
      <c r="D27" s="612">
        <v>25584560</v>
      </c>
      <c r="E27" s="612">
        <v>27072505</v>
      </c>
      <c r="F27" s="612">
        <v>28602655</v>
      </c>
      <c r="G27" s="609"/>
      <c r="H27" s="616"/>
      <c r="I27" s="616"/>
      <c r="J27" s="616"/>
      <c r="K27" s="609"/>
    </row>
    <row r="28" spans="1:11" x14ac:dyDescent="0.25">
      <c r="A28" s="611" t="s">
        <v>129</v>
      </c>
      <c r="B28" s="620" t="s">
        <v>130</v>
      </c>
      <c r="C28" s="611">
        <v>6000000</v>
      </c>
      <c r="D28" s="612">
        <v>0</v>
      </c>
      <c r="E28" s="621">
        <v>0</v>
      </c>
      <c r="F28" s="622">
        <v>0</v>
      </c>
      <c r="G28" s="619"/>
      <c r="H28" s="616"/>
      <c r="I28" s="616"/>
      <c r="J28" s="616"/>
      <c r="K28" s="619"/>
    </row>
    <row r="29" spans="1:11" x14ac:dyDescent="0.25">
      <c r="A29" s="613" t="s">
        <v>117</v>
      </c>
      <c r="B29" s="614"/>
      <c r="C29" s="623">
        <v>284242302</v>
      </c>
      <c r="D29" s="433">
        <v>25584560</v>
      </c>
      <c r="E29" s="615">
        <v>27072505</v>
      </c>
      <c r="F29" s="433">
        <v>28602655</v>
      </c>
      <c r="G29" s="609"/>
      <c r="H29" s="616"/>
      <c r="I29" s="616"/>
      <c r="J29" s="617"/>
      <c r="K29" s="609"/>
    </row>
    <row r="30" spans="1:11" x14ac:dyDescent="0.25">
      <c r="A30" s="612" t="s">
        <v>131</v>
      </c>
      <c r="B30" s="624" t="s">
        <v>132</v>
      </c>
      <c r="C30" s="622">
        <v>356391525</v>
      </c>
      <c r="D30" s="622">
        <v>359955440.25</v>
      </c>
      <c r="E30" s="625">
        <v>363554994.65249997</v>
      </c>
      <c r="F30" s="622">
        <v>367190544.59902495</v>
      </c>
      <c r="G30" s="619"/>
      <c r="H30" s="616"/>
      <c r="I30" s="616"/>
      <c r="J30" s="617"/>
      <c r="K30" s="619"/>
    </row>
    <row r="31" spans="1:11" x14ac:dyDescent="0.25">
      <c r="A31" s="626" t="s">
        <v>133</v>
      </c>
      <c r="B31" s="627"/>
      <c r="C31" s="626">
        <v>1309374440.2850001</v>
      </c>
      <c r="D31" s="626">
        <v>1006000000.25</v>
      </c>
      <c r="E31" s="626">
        <v>1015559999.6524999</v>
      </c>
      <c r="F31" s="626">
        <v>1025215599.599025</v>
      </c>
      <c r="G31" s="609"/>
      <c r="H31" s="628"/>
      <c r="I31" s="628"/>
      <c r="J31" s="628"/>
      <c r="K31" s="609"/>
    </row>
    <row r="32" spans="1:11" x14ac:dyDescent="0.25">
      <c r="C32" s="70"/>
      <c r="D32" s="629"/>
      <c r="E32" s="629"/>
      <c r="F32" s="75"/>
      <c r="G32" s="609"/>
      <c r="H32" s="628"/>
      <c r="I32" s="628"/>
      <c r="J32" s="628"/>
      <c r="K32" s="609"/>
    </row>
    <row r="33" spans="3:6" x14ac:dyDescent="0.25">
      <c r="C33" s="70"/>
      <c r="D33" s="70"/>
      <c r="E33" s="70"/>
      <c r="F33" s="70"/>
    </row>
  </sheetData>
  <mergeCells count="4">
    <mergeCell ref="A3:E3"/>
    <mergeCell ref="A5:E5"/>
    <mergeCell ref="A6:E6"/>
    <mergeCell ref="A1:F1"/>
  </mergeCells>
  <pageMargins left="0.70866141732283472" right="0.70866141732283472" top="0.74803149606299213" bottom="0.74803149606299213" header="0.31496062992125984" footer="0.31496062992125984"/>
  <pageSetup paperSize="9" scale="70" firstPageNumber="24" orientation="portrait" useFirstPageNumber="1" r:id="rId1"/>
  <headerFooter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6" sqref="I16"/>
    </sheetView>
  </sheetViews>
  <sheetFormatPr defaultColWidth="9.140625" defaultRowHeight="15" x14ac:dyDescent="0.25"/>
  <cols>
    <col min="1" max="1" width="2.85546875" customWidth="1"/>
  </cols>
  <sheetData>
    <row r="1" spans="1:11" ht="15" customHeight="1" x14ac:dyDescent="0.25">
      <c r="A1" s="740" t="s">
        <v>509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11" ht="15.75" x14ac:dyDescent="0.25">
      <c r="B2" s="1"/>
      <c r="C2" s="55"/>
      <c r="D2" s="55"/>
      <c r="E2" s="55"/>
      <c r="F2" s="55"/>
      <c r="G2" s="55"/>
      <c r="H2" s="55"/>
      <c r="I2" s="55"/>
      <c r="J2" s="55"/>
      <c r="K2" s="55"/>
    </row>
    <row r="3" spans="1:11" ht="15.75" x14ac:dyDescent="0.25">
      <c r="B3" s="2"/>
    </row>
    <row r="4" spans="1:11" ht="15" customHeight="1" x14ac:dyDescent="0.25">
      <c r="B4" s="742" t="s">
        <v>402</v>
      </c>
      <c r="C4" s="743"/>
      <c r="D4" s="743"/>
      <c r="E4" s="743"/>
      <c r="F4" s="743"/>
      <c r="G4" s="743"/>
      <c r="H4" s="743"/>
      <c r="I4" s="743"/>
      <c r="J4" s="743"/>
    </row>
    <row r="5" spans="1:11" ht="15" customHeight="1" x14ac:dyDescent="0.25">
      <c r="B5" s="2"/>
    </row>
    <row r="6" spans="1:11" ht="15.75" thickBot="1" x14ac:dyDescent="0.3"/>
    <row r="7" spans="1:11" ht="15" customHeight="1" x14ac:dyDescent="0.25">
      <c r="B7" s="744" t="s">
        <v>403</v>
      </c>
      <c r="C7" s="745"/>
      <c r="D7" s="745"/>
      <c r="E7" s="745"/>
      <c r="F7" s="745"/>
      <c r="G7" s="745"/>
      <c r="H7" s="745"/>
      <c r="I7" s="745"/>
      <c r="J7" s="745"/>
      <c r="K7" s="746"/>
    </row>
    <row r="8" spans="1:11" ht="19.5" customHeight="1" thickBot="1" x14ac:dyDescent="0.3">
      <c r="B8" s="747"/>
      <c r="C8" s="748"/>
      <c r="D8" s="748"/>
      <c r="E8" s="748"/>
      <c r="F8" s="748"/>
      <c r="G8" s="748"/>
      <c r="H8" s="748"/>
      <c r="I8" s="748"/>
      <c r="J8" s="748"/>
      <c r="K8" s="749"/>
    </row>
    <row r="9" spans="1:11" ht="15" customHeight="1" x14ac:dyDescent="0.25">
      <c r="B9" s="750" t="s">
        <v>94</v>
      </c>
      <c r="C9" s="752" t="s">
        <v>404</v>
      </c>
      <c r="D9" s="753"/>
      <c r="E9" s="753"/>
      <c r="F9" s="753"/>
      <c r="G9" s="753"/>
      <c r="H9" s="753"/>
      <c r="I9" s="753"/>
      <c r="J9" s="753"/>
      <c r="K9" s="754"/>
    </row>
    <row r="10" spans="1:11" ht="15.75" customHeight="1" x14ac:dyDescent="0.25">
      <c r="B10" s="751"/>
      <c r="C10" s="755"/>
      <c r="D10" s="755"/>
      <c r="E10" s="755"/>
      <c r="F10" s="755"/>
      <c r="G10" s="755"/>
      <c r="H10" s="755"/>
      <c r="I10" s="755"/>
      <c r="J10" s="755"/>
      <c r="K10" s="756"/>
    </row>
    <row r="11" spans="1:11" ht="24" customHeight="1" x14ac:dyDescent="0.25">
      <c r="B11" s="72" t="s">
        <v>405</v>
      </c>
      <c r="C11" s="757" t="s">
        <v>406</v>
      </c>
      <c r="D11" s="757"/>
      <c r="E11" s="757"/>
      <c r="F11" s="757"/>
      <c r="G11" s="757"/>
      <c r="H11" s="757"/>
      <c r="I11" s="757"/>
      <c r="J11" s="757"/>
      <c r="K11" s="758"/>
    </row>
    <row r="12" spans="1:11" ht="33" customHeight="1" thickBot="1" x14ac:dyDescent="0.3">
      <c r="B12" s="73" t="s">
        <v>407</v>
      </c>
      <c r="C12" s="759" t="s">
        <v>544</v>
      </c>
      <c r="D12" s="759"/>
      <c r="E12" s="759"/>
      <c r="F12" s="759"/>
      <c r="G12" s="759"/>
      <c r="H12" s="759"/>
      <c r="I12" s="759"/>
      <c r="J12" s="759"/>
      <c r="K12" s="760"/>
    </row>
    <row r="13" spans="1:11" x14ac:dyDescent="0.25">
      <c r="B13" s="741"/>
      <c r="C13" s="741"/>
      <c r="D13" s="741"/>
      <c r="E13" s="741"/>
      <c r="F13" s="741"/>
      <c r="G13" s="741"/>
      <c r="H13" s="741"/>
      <c r="I13" s="741"/>
      <c r="J13" s="741"/>
    </row>
    <row r="14" spans="1:11" x14ac:dyDescent="0.25"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8">
    <mergeCell ref="A1:K1"/>
    <mergeCell ref="B13:J13"/>
    <mergeCell ref="B4:J4"/>
    <mergeCell ref="B7:K8"/>
    <mergeCell ref="B9:B10"/>
    <mergeCell ref="C9:K10"/>
    <mergeCell ref="C11:K11"/>
    <mergeCell ref="C12:K12"/>
  </mergeCells>
  <pageMargins left="0.70866141732283472" right="0.70866141732283472" top="0.74803149606299213" bottom="0.74803149606299213" header="0.31496062992125984" footer="0.31496062992125984"/>
  <pageSetup paperSize="9" scale="70" firstPageNumber="25" orientation="portrait" useFirstPageNumber="1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12" sqref="E12"/>
    </sheetView>
  </sheetViews>
  <sheetFormatPr defaultRowHeight="15" x14ac:dyDescent="0.25"/>
  <cols>
    <col min="1" max="1" width="5.42578125" style="75" customWidth="1"/>
    <col min="2" max="2" width="29.85546875" style="75" customWidth="1"/>
    <col min="3" max="3" width="15.5703125" style="75" customWidth="1"/>
    <col min="4" max="4" width="14.140625" style="75" customWidth="1"/>
    <col min="5" max="5" width="15.42578125" style="75" customWidth="1"/>
    <col min="6" max="6" width="14.140625" style="75" customWidth="1"/>
    <col min="7" max="12" width="14" style="75" bestFit="1" customWidth="1"/>
    <col min="13" max="16384" width="9.140625" style="75"/>
  </cols>
  <sheetData>
    <row r="1" spans="1:15" ht="15.75" customHeight="1" x14ac:dyDescent="0.25">
      <c r="A1" s="657" t="s">
        <v>510</v>
      </c>
      <c r="B1" s="657"/>
      <c r="C1" s="657"/>
      <c r="D1" s="657"/>
      <c r="E1" s="657"/>
      <c r="F1" s="657"/>
      <c r="G1" s="74"/>
      <c r="H1" s="74"/>
      <c r="I1" s="74"/>
      <c r="J1" s="74"/>
      <c r="K1" s="74"/>
      <c r="L1" s="74"/>
      <c r="M1" s="74"/>
      <c r="N1" s="74"/>
      <c r="O1" s="74"/>
    </row>
    <row r="3" spans="1:15" x14ac:dyDescent="0.25">
      <c r="A3" s="762"/>
      <c r="B3" s="762"/>
      <c r="C3" s="762"/>
      <c r="D3" s="762"/>
      <c r="E3" s="762"/>
      <c r="F3" s="762"/>
    </row>
    <row r="4" spans="1:15" ht="15.75" customHeight="1" x14ac:dyDescent="0.25">
      <c r="A4" s="762" t="s">
        <v>137</v>
      </c>
      <c r="B4" s="762"/>
      <c r="C4" s="762"/>
      <c r="D4" s="762"/>
      <c r="E4" s="762"/>
      <c r="F4" s="762"/>
    </row>
    <row r="5" spans="1:15" x14ac:dyDescent="0.25">
      <c r="A5" s="761" t="s">
        <v>138</v>
      </c>
      <c r="B5" s="761"/>
      <c r="C5" s="761"/>
      <c r="D5" s="761"/>
      <c r="E5" s="761"/>
      <c r="F5" s="761"/>
    </row>
    <row r="8" spans="1:15" ht="30.75" customHeight="1" x14ac:dyDescent="0.25">
      <c r="A8" s="76" t="s">
        <v>95</v>
      </c>
      <c r="B8" s="77" t="s">
        <v>92</v>
      </c>
      <c r="C8" s="78" t="s">
        <v>93</v>
      </c>
      <c r="D8" s="77">
        <v>2021</v>
      </c>
      <c r="E8" s="77">
        <v>2022</v>
      </c>
      <c r="F8" s="77">
        <v>2023</v>
      </c>
      <c r="G8" s="56">
        <v>2024</v>
      </c>
      <c r="H8" s="57">
        <v>2025</v>
      </c>
      <c r="I8" s="57">
        <v>2026</v>
      </c>
      <c r="J8" s="57">
        <v>2027</v>
      </c>
      <c r="K8" s="57">
        <v>2028</v>
      </c>
      <c r="L8" s="57">
        <v>2029</v>
      </c>
    </row>
    <row r="9" spans="1:15" x14ac:dyDescent="0.25">
      <c r="A9" s="6">
        <v>1</v>
      </c>
      <c r="B9" s="7" t="s">
        <v>29</v>
      </c>
      <c r="C9" s="50" t="s">
        <v>139</v>
      </c>
      <c r="D9" s="79">
        <v>17040000</v>
      </c>
      <c r="E9" s="79">
        <v>17040000</v>
      </c>
      <c r="F9" s="79">
        <v>17040000</v>
      </c>
      <c r="G9" s="80">
        <v>17040000</v>
      </c>
      <c r="H9" s="80">
        <v>17040000</v>
      </c>
      <c r="I9" s="80">
        <v>17040000</v>
      </c>
      <c r="J9" s="80">
        <v>17040000</v>
      </c>
      <c r="K9" s="80">
        <v>17040000</v>
      </c>
      <c r="L9" s="79">
        <v>17040000</v>
      </c>
    </row>
    <row r="10" spans="1:15" x14ac:dyDescent="0.25">
      <c r="A10" s="81">
        <v>2</v>
      </c>
      <c r="B10" s="7" t="s">
        <v>187</v>
      </c>
      <c r="C10" s="7" t="s">
        <v>188</v>
      </c>
      <c r="D10" s="79">
        <v>5500000</v>
      </c>
      <c r="E10" s="79">
        <v>5500000</v>
      </c>
      <c r="F10" s="79">
        <v>5500000</v>
      </c>
      <c r="G10" s="79">
        <v>5500000</v>
      </c>
      <c r="H10" s="79">
        <v>5500000</v>
      </c>
      <c r="I10" s="82"/>
      <c r="J10" s="81"/>
      <c r="K10" s="81"/>
      <c r="L10" s="81"/>
    </row>
    <row r="11" spans="1:15" x14ac:dyDescent="0.25">
      <c r="A11" s="81">
        <v>4</v>
      </c>
      <c r="B11" s="7" t="s">
        <v>315</v>
      </c>
      <c r="C11" s="7" t="s">
        <v>314</v>
      </c>
      <c r="D11" s="79">
        <v>990600</v>
      </c>
      <c r="E11" s="79">
        <v>990600</v>
      </c>
      <c r="F11" s="79">
        <v>990600</v>
      </c>
      <c r="G11" s="82">
        <v>990600</v>
      </c>
      <c r="H11" s="82">
        <v>990600</v>
      </c>
      <c r="I11" s="82">
        <v>990600</v>
      </c>
      <c r="J11" s="81"/>
      <c r="K11" s="81"/>
      <c r="L11" s="81"/>
    </row>
    <row r="12" spans="1:15" x14ac:dyDescent="0.25">
      <c r="A12" s="81">
        <v>5</v>
      </c>
      <c r="B12" s="7" t="s">
        <v>316</v>
      </c>
      <c r="C12" s="7" t="s">
        <v>317</v>
      </c>
      <c r="D12" s="79">
        <v>304800</v>
      </c>
      <c r="E12" s="79">
        <v>304800</v>
      </c>
      <c r="F12" s="79"/>
      <c r="G12" s="80"/>
      <c r="H12" s="80"/>
      <c r="I12" s="81"/>
      <c r="J12" s="81"/>
      <c r="K12" s="81"/>
      <c r="L12" s="81"/>
    </row>
    <row r="13" spans="1:15" x14ac:dyDescent="0.25">
      <c r="A13" s="81">
        <v>6</v>
      </c>
      <c r="B13" s="7" t="s">
        <v>322</v>
      </c>
      <c r="C13" s="7" t="s">
        <v>323</v>
      </c>
      <c r="D13" s="79">
        <v>12700000</v>
      </c>
      <c r="E13" s="79">
        <v>12700000</v>
      </c>
      <c r="F13" s="79">
        <v>12700000</v>
      </c>
      <c r="G13" s="80">
        <v>12700000</v>
      </c>
      <c r="H13" s="80">
        <v>12700000</v>
      </c>
      <c r="I13" s="81"/>
      <c r="J13" s="81"/>
      <c r="K13" s="81"/>
      <c r="L13" s="81"/>
    </row>
    <row r="14" spans="1:15" x14ac:dyDescent="0.25">
      <c r="A14" s="83">
        <v>7</v>
      </c>
      <c r="B14" s="11" t="s">
        <v>408</v>
      </c>
      <c r="C14" s="11" t="s">
        <v>409</v>
      </c>
      <c r="D14" s="84">
        <v>1155700</v>
      </c>
      <c r="E14" s="84">
        <v>1213485</v>
      </c>
      <c r="F14" s="84">
        <v>1274160</v>
      </c>
      <c r="G14" s="84">
        <v>1337868</v>
      </c>
      <c r="H14" s="81"/>
      <c r="I14" s="81"/>
      <c r="J14" s="81"/>
      <c r="K14" s="81"/>
      <c r="L14" s="81"/>
    </row>
    <row r="15" spans="1:15" x14ac:dyDescent="0.25">
      <c r="A15" s="85"/>
      <c r="B15" s="86"/>
      <c r="C15" s="86"/>
      <c r="D15" s="87"/>
      <c r="E15" s="87"/>
      <c r="F15" s="87"/>
    </row>
    <row r="16" spans="1:15" x14ac:dyDescent="0.25">
      <c r="A16" s="85"/>
      <c r="B16" s="85"/>
      <c r="C16" s="85"/>
      <c r="D16" s="85"/>
      <c r="E16" s="85"/>
      <c r="F16" s="85"/>
    </row>
  </sheetData>
  <mergeCells count="4">
    <mergeCell ref="A1:F1"/>
    <mergeCell ref="A5:F5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firstPageNumber="27" orientation="portrait" useFirstPageNumber="1" r:id="rId1"/>
  <headerFooter>
    <oddFooter>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7" zoomScale="70" zoomScaleNormal="70" workbookViewId="0">
      <selection activeCell="H20" sqref="H20"/>
    </sheetView>
  </sheetViews>
  <sheetFormatPr defaultColWidth="11.5703125" defaultRowHeight="15" x14ac:dyDescent="0.25"/>
  <cols>
    <col min="1" max="1" width="24.5703125" style="3" customWidth="1"/>
    <col min="2" max="2" width="15.7109375" style="3" customWidth="1"/>
    <col min="3" max="3" width="15.42578125" style="3" bestFit="1" customWidth="1"/>
    <col min="4" max="4" width="18.5703125" style="3" bestFit="1" customWidth="1"/>
    <col min="5" max="5" width="19.7109375" style="3" bestFit="1" customWidth="1"/>
    <col min="6" max="6" width="16" style="3" customWidth="1"/>
    <col min="7" max="7" width="15.5703125" style="3" customWidth="1"/>
    <col min="8" max="8" width="16.5703125" style="3" bestFit="1" customWidth="1"/>
    <col min="9" max="13" width="18.5703125" style="3" bestFit="1" customWidth="1"/>
    <col min="14" max="14" width="17.28515625" style="10" customWidth="1"/>
    <col min="15" max="15" width="20.42578125" style="65" customWidth="1"/>
    <col min="16" max="16" width="12.42578125" style="3" bestFit="1" customWidth="1"/>
    <col min="17" max="16384" width="11.5703125" style="3"/>
  </cols>
  <sheetData>
    <row r="1" spans="1:16" x14ac:dyDescent="0.25">
      <c r="A1" s="657" t="s">
        <v>511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</row>
    <row r="3" spans="1:16" ht="23.45" customHeight="1" x14ac:dyDescent="0.25">
      <c r="A3" s="764" t="s">
        <v>348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</row>
    <row r="4" spans="1:16" ht="27.75" customHeight="1" x14ac:dyDescent="0.25">
      <c r="A4" s="738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</row>
    <row r="5" spans="1:16" x14ac:dyDescent="0.25">
      <c r="I5" s="70"/>
    </row>
    <row r="6" spans="1:16" ht="28.35" customHeight="1" x14ac:dyDescent="0.25">
      <c r="A6" s="68" t="s">
        <v>56</v>
      </c>
      <c r="B6" s="68" t="s">
        <v>69</v>
      </c>
      <c r="C6" s="68" t="s">
        <v>70</v>
      </c>
      <c r="D6" s="68" t="s">
        <v>71</v>
      </c>
      <c r="E6" s="68" t="s">
        <v>72</v>
      </c>
      <c r="F6" s="68" t="s">
        <v>73</v>
      </c>
      <c r="G6" s="68" t="s">
        <v>74</v>
      </c>
      <c r="H6" s="68" t="s">
        <v>75</v>
      </c>
      <c r="I6" s="68" t="s">
        <v>76</v>
      </c>
      <c r="J6" s="68" t="s">
        <v>77</v>
      </c>
      <c r="K6" s="68" t="s">
        <v>78</v>
      </c>
      <c r="L6" s="68" t="s">
        <v>79</v>
      </c>
      <c r="M6" s="68" t="s">
        <v>80</v>
      </c>
      <c r="N6" s="8" t="s">
        <v>1</v>
      </c>
    </row>
    <row r="7" spans="1:16" ht="28.35" customHeight="1" x14ac:dyDescent="0.25">
      <c r="A7" s="765" t="s">
        <v>41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66"/>
    </row>
    <row r="8" spans="1:16" ht="27.75" customHeight="1" x14ac:dyDescent="0.25">
      <c r="A8" s="88" t="s">
        <v>101</v>
      </c>
      <c r="B8" s="89">
        <v>42150099</v>
      </c>
      <c r="C8" s="89">
        <v>42150099</v>
      </c>
      <c r="D8" s="89">
        <v>42150099</v>
      </c>
      <c r="E8" s="89">
        <v>42150099</v>
      </c>
      <c r="F8" s="89">
        <v>42150099</v>
      </c>
      <c r="G8" s="89">
        <v>42150099</v>
      </c>
      <c r="H8" s="89">
        <v>42150099</v>
      </c>
      <c r="I8" s="89">
        <v>42150099</v>
      </c>
      <c r="J8" s="89">
        <v>42150099</v>
      </c>
      <c r="K8" s="89">
        <v>42150099</v>
      </c>
      <c r="L8" s="89">
        <v>42150099</v>
      </c>
      <c r="M8" s="89">
        <v>42150098</v>
      </c>
      <c r="N8" s="90">
        <f>SUM(B8:M8)</f>
        <v>505801187</v>
      </c>
      <c r="O8" s="66"/>
      <c r="P8" s="4"/>
    </row>
    <row r="9" spans="1:16" ht="21.95" customHeight="1" x14ac:dyDescent="0.25">
      <c r="A9" s="91" t="s">
        <v>103</v>
      </c>
      <c r="B9" s="92"/>
      <c r="C9" s="93"/>
      <c r="D9" s="93">
        <v>14042731</v>
      </c>
      <c r="E9" s="93">
        <v>14042731</v>
      </c>
      <c r="F9" s="93"/>
      <c r="G9" s="93"/>
      <c r="H9" s="93"/>
      <c r="I9" s="93"/>
      <c r="J9" s="93">
        <v>14042731</v>
      </c>
      <c r="K9" s="93">
        <v>14042732</v>
      </c>
      <c r="L9" s="93"/>
      <c r="M9" s="93"/>
      <c r="N9" s="90">
        <f>SUM(B9:M9)</f>
        <v>56170925</v>
      </c>
      <c r="O9" s="66"/>
    </row>
    <row r="10" spans="1:16" ht="21.95" customHeight="1" x14ac:dyDescent="0.25">
      <c r="A10" s="91" t="s">
        <v>66</v>
      </c>
      <c r="B10" s="94">
        <v>4950981</v>
      </c>
      <c r="C10" s="94">
        <v>4950983</v>
      </c>
      <c r="D10" s="94">
        <v>4950983</v>
      </c>
      <c r="E10" s="94">
        <v>4950983</v>
      </c>
      <c r="F10" s="94">
        <v>4950983</v>
      </c>
      <c r="G10" s="94">
        <v>4950983</v>
      </c>
      <c r="H10" s="94">
        <v>4950983</v>
      </c>
      <c r="I10" s="94">
        <v>4950983</v>
      </c>
      <c r="J10" s="94">
        <v>4950983</v>
      </c>
      <c r="K10" s="94">
        <v>4950983</v>
      </c>
      <c r="L10" s="94">
        <v>4950983</v>
      </c>
      <c r="M10" s="94">
        <v>4950983</v>
      </c>
      <c r="N10" s="90">
        <f>SUM(B10:M10)</f>
        <v>59411794</v>
      </c>
      <c r="O10" s="66"/>
    </row>
    <row r="11" spans="1:16" ht="27.75" customHeight="1" x14ac:dyDescent="0.25">
      <c r="A11" s="95" t="s">
        <v>118</v>
      </c>
      <c r="B11" s="96"/>
      <c r="C11" s="97"/>
      <c r="D11" s="97">
        <v>104780</v>
      </c>
      <c r="E11" s="97"/>
      <c r="F11" s="97"/>
      <c r="G11" s="97"/>
      <c r="H11" s="97"/>
      <c r="I11" s="97"/>
      <c r="J11" s="97">
        <v>127500</v>
      </c>
      <c r="K11" s="97">
        <v>300000</v>
      </c>
      <c r="L11" s="97">
        <v>3000</v>
      </c>
      <c r="M11" s="97"/>
      <c r="N11" s="90">
        <f>SUM(B11:M11)</f>
        <v>535280</v>
      </c>
      <c r="O11" s="66"/>
    </row>
    <row r="12" spans="1:16" ht="27" customHeight="1" x14ac:dyDescent="0.25">
      <c r="A12" s="88" t="s">
        <v>114</v>
      </c>
      <c r="B12" s="96"/>
      <c r="C12" s="97"/>
      <c r="D12" s="97">
        <v>495300</v>
      </c>
      <c r="E12" s="97">
        <v>222000</v>
      </c>
      <c r="F12" s="97">
        <v>1677812</v>
      </c>
      <c r="G12" s="97">
        <v>451485</v>
      </c>
      <c r="H12" s="98">
        <v>38934472</v>
      </c>
      <c r="I12" s="97">
        <v>56884639</v>
      </c>
      <c r="J12" s="97">
        <v>43671808</v>
      </c>
      <c r="K12" s="97">
        <f>6735414+260985</f>
        <v>6996399</v>
      </c>
      <c r="L12" s="97"/>
      <c r="M12" s="97">
        <v>120650</v>
      </c>
      <c r="N12" s="90">
        <f t="shared" ref="N12:N14" si="0">SUM(B12:M12)</f>
        <v>149454565</v>
      </c>
      <c r="O12" s="66"/>
    </row>
    <row r="13" spans="1:16" ht="21.95" customHeight="1" x14ac:dyDescent="0.25">
      <c r="A13" s="99" t="s">
        <v>67</v>
      </c>
      <c r="B13" s="96"/>
      <c r="C13" s="97"/>
      <c r="D13" s="100">
        <v>2433071</v>
      </c>
      <c r="E13" s="97"/>
      <c r="F13" s="97"/>
      <c r="G13" s="97"/>
      <c r="H13" s="100">
        <v>2236220</v>
      </c>
      <c r="I13" s="100">
        <v>4141732</v>
      </c>
      <c r="J13" s="97"/>
      <c r="K13" s="100">
        <v>1834646</v>
      </c>
      <c r="L13" s="97"/>
      <c r="M13" s="97"/>
      <c r="N13" s="90">
        <f t="shared" si="0"/>
        <v>10645669</v>
      </c>
      <c r="O13" s="66"/>
    </row>
    <row r="14" spans="1:16" ht="21.95" customHeight="1" x14ac:dyDescent="0.25">
      <c r="A14" s="101" t="s">
        <v>115</v>
      </c>
      <c r="B14" s="96"/>
      <c r="C14" s="97"/>
      <c r="D14" s="97">
        <v>7500</v>
      </c>
      <c r="E14" s="97"/>
      <c r="F14" s="97"/>
      <c r="G14" s="97">
        <v>42000</v>
      </c>
      <c r="H14" s="97">
        <v>18682</v>
      </c>
      <c r="I14" s="97">
        <v>2500</v>
      </c>
      <c r="J14" s="97">
        <f>81000+3000</f>
        <v>84000</v>
      </c>
      <c r="K14" s="97"/>
      <c r="L14" s="97">
        <v>55000</v>
      </c>
      <c r="M14" s="97">
        <v>322148</v>
      </c>
      <c r="N14" s="90">
        <f t="shared" si="0"/>
        <v>531830</v>
      </c>
      <c r="O14" s="66"/>
      <c r="P14" s="70"/>
    </row>
    <row r="15" spans="1:16" ht="21.95" customHeight="1" x14ac:dyDescent="0.25">
      <c r="A15" s="101" t="s">
        <v>107</v>
      </c>
      <c r="B15" s="97">
        <v>301592049</v>
      </c>
      <c r="C15" s="97">
        <v>31177250</v>
      </c>
      <c r="D15" s="97">
        <v>31177250</v>
      </c>
      <c r="E15" s="97">
        <v>31177250</v>
      </c>
      <c r="F15" s="97">
        <v>31177250</v>
      </c>
      <c r="G15" s="97">
        <v>31177250</v>
      </c>
      <c r="H15" s="97">
        <v>31177250</v>
      </c>
      <c r="I15" s="97">
        <v>31177250</v>
      </c>
      <c r="J15" s="97">
        <v>31177250</v>
      </c>
      <c r="K15" s="97">
        <v>31177250</v>
      </c>
      <c r="L15" s="97">
        <v>31177250</v>
      </c>
      <c r="M15" s="97">
        <v>31177247</v>
      </c>
      <c r="N15" s="90">
        <f>SUM(B15:M15)</f>
        <v>644541796</v>
      </c>
      <c r="O15" s="66"/>
      <c r="P15" s="4"/>
    </row>
    <row r="16" spans="1:16" s="5" customFormat="1" ht="21.95" customHeight="1" x14ac:dyDescent="0.2">
      <c r="A16" s="102" t="s">
        <v>81</v>
      </c>
      <c r="B16" s="103">
        <f>SUM(B8:B15)</f>
        <v>348693129</v>
      </c>
      <c r="C16" s="103">
        <f t="shared" ref="C16:M16" si="1">SUM(C8:C15)</f>
        <v>78278332</v>
      </c>
      <c r="D16" s="103">
        <f t="shared" si="1"/>
        <v>95361714</v>
      </c>
      <c r="E16" s="103">
        <f t="shared" si="1"/>
        <v>92543063</v>
      </c>
      <c r="F16" s="103">
        <f t="shared" si="1"/>
        <v>79956144</v>
      </c>
      <c r="G16" s="103">
        <f t="shared" si="1"/>
        <v>78771817</v>
      </c>
      <c r="H16" s="103">
        <f t="shared" si="1"/>
        <v>119467706</v>
      </c>
      <c r="I16" s="103">
        <f t="shared" si="1"/>
        <v>139307203</v>
      </c>
      <c r="J16" s="103">
        <f t="shared" si="1"/>
        <v>136204371</v>
      </c>
      <c r="K16" s="103">
        <f t="shared" si="1"/>
        <v>101452109</v>
      </c>
      <c r="L16" s="103">
        <f t="shared" si="1"/>
        <v>78336332</v>
      </c>
      <c r="M16" s="103">
        <f t="shared" si="1"/>
        <v>78721126</v>
      </c>
      <c r="N16" s="90">
        <f>SUM(N8:N15)</f>
        <v>1427093046</v>
      </c>
      <c r="O16" s="67"/>
    </row>
    <row r="17" spans="1:16" ht="38.85" customHeight="1" x14ac:dyDescent="0.25">
      <c r="A17" s="767"/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66"/>
    </row>
    <row r="18" spans="1:16" ht="28.35" customHeight="1" x14ac:dyDescent="0.25">
      <c r="A18" s="763" t="s">
        <v>65</v>
      </c>
      <c r="B18" s="763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66"/>
      <c r="P18" s="4"/>
    </row>
    <row r="19" spans="1:16" ht="21.95" customHeight="1" x14ac:dyDescent="0.25">
      <c r="A19" s="104" t="s">
        <v>68</v>
      </c>
      <c r="B19" s="104">
        <v>48607065</v>
      </c>
      <c r="C19" s="104">
        <v>48607065</v>
      </c>
      <c r="D19" s="104">
        <v>48607065</v>
      </c>
      <c r="E19" s="104">
        <v>48607065</v>
      </c>
      <c r="F19" s="104">
        <v>48607065</v>
      </c>
      <c r="G19" s="104">
        <v>48607065</v>
      </c>
      <c r="H19" s="104">
        <v>48607065</v>
      </c>
      <c r="I19" s="104">
        <v>48607065</v>
      </c>
      <c r="J19" s="104">
        <v>48607065</v>
      </c>
      <c r="K19" s="104">
        <v>48607065</v>
      </c>
      <c r="L19" s="104">
        <v>48607065</v>
      </c>
      <c r="M19" s="104">
        <v>48607062</v>
      </c>
      <c r="N19" s="90">
        <f>SUM(B19:M19)</f>
        <v>583284777</v>
      </c>
      <c r="O19" s="71"/>
      <c r="P19" s="4">
        <f>O19/12</f>
        <v>0</v>
      </c>
    </row>
    <row r="20" spans="1:16" ht="21.95" customHeight="1" x14ac:dyDescent="0.25">
      <c r="A20" s="104" t="s">
        <v>136</v>
      </c>
      <c r="B20" s="104">
        <f>104569+28234+64193+17332</f>
        <v>214328</v>
      </c>
      <c r="C20" s="104">
        <f>64193+17332</f>
        <v>81525</v>
      </c>
      <c r="D20" s="104">
        <f>64193+17332+271654+73346</f>
        <v>426525</v>
      </c>
      <c r="E20" s="104">
        <f>3063993+17332+391338+105661</f>
        <v>3578324</v>
      </c>
      <c r="F20" s="104">
        <f>50000+73878+273619</f>
        <v>397497</v>
      </c>
      <c r="G20" s="104">
        <f>49699992+128386+34664+147165+39735</f>
        <v>50049942</v>
      </c>
      <c r="H20" s="104">
        <f>719146+194169+164193+17332</f>
        <v>1094840</v>
      </c>
      <c r="I20" s="104">
        <f>41777500+64193+17332+1314000+354780</f>
        <v>43527805</v>
      </c>
      <c r="J20" s="104">
        <f>231500+64193+17332</f>
        <v>313025</v>
      </c>
      <c r="K20" s="104">
        <f>16682250+259764+70136+64193+17332</f>
        <v>17093675</v>
      </c>
      <c r="L20" s="104">
        <f>43317500+127315+520375+32652639+8276213</f>
        <v>84894042</v>
      </c>
      <c r="M20" s="104">
        <f>2750929+142311+740059+918553+17332+328943</f>
        <v>4898127</v>
      </c>
      <c r="N20" s="90">
        <f t="shared" ref="N20:N21" si="2">SUM(B20:M20)</f>
        <v>206569655</v>
      </c>
      <c r="O20" s="71"/>
      <c r="P20" s="4">
        <f>O20-N20</f>
        <v>-206569655</v>
      </c>
    </row>
    <row r="21" spans="1:16" ht="22.5" customHeight="1" x14ac:dyDescent="0.25">
      <c r="A21" s="104" t="s">
        <v>131</v>
      </c>
      <c r="B21" s="104">
        <f>15391537+27154400</f>
        <v>42545937</v>
      </c>
      <c r="C21" s="104">
        <v>27154396</v>
      </c>
      <c r="D21" s="104">
        <v>27154396</v>
      </c>
      <c r="E21" s="104">
        <v>27154396</v>
      </c>
      <c r="F21" s="104">
        <v>27154396</v>
      </c>
      <c r="G21" s="104">
        <v>27154396</v>
      </c>
      <c r="H21" s="104">
        <v>27154396</v>
      </c>
      <c r="I21" s="104">
        <v>27154396</v>
      </c>
      <c r="J21" s="104">
        <v>27154396</v>
      </c>
      <c r="K21" s="104">
        <v>27154396</v>
      </c>
      <c r="L21" s="104">
        <v>27154396</v>
      </c>
      <c r="M21" s="104">
        <v>27154396</v>
      </c>
      <c r="N21" s="90">
        <f t="shared" si="2"/>
        <v>341244293</v>
      </c>
      <c r="O21" s="71"/>
      <c r="P21" s="4">
        <f>325852756/12</f>
        <v>27154396.333333332</v>
      </c>
    </row>
    <row r="22" spans="1:16" ht="21.95" customHeight="1" x14ac:dyDescent="0.25">
      <c r="A22" s="102" t="s">
        <v>82</v>
      </c>
      <c r="B22" s="102">
        <f t="shared" ref="B22:N22" si="3">SUM(B19:B21)</f>
        <v>91367330</v>
      </c>
      <c r="C22" s="102">
        <f t="shared" si="3"/>
        <v>75842986</v>
      </c>
      <c r="D22" s="102">
        <f t="shared" si="3"/>
        <v>76187986</v>
      </c>
      <c r="E22" s="102">
        <f t="shared" si="3"/>
        <v>79339785</v>
      </c>
      <c r="F22" s="102">
        <f t="shared" si="3"/>
        <v>76158958</v>
      </c>
      <c r="G22" s="102">
        <f t="shared" si="3"/>
        <v>125811403</v>
      </c>
      <c r="H22" s="102">
        <f t="shared" si="3"/>
        <v>76856301</v>
      </c>
      <c r="I22" s="102">
        <f t="shared" si="3"/>
        <v>119289266</v>
      </c>
      <c r="J22" s="102">
        <f t="shared" si="3"/>
        <v>76074486</v>
      </c>
      <c r="K22" s="102">
        <f t="shared" si="3"/>
        <v>92855136</v>
      </c>
      <c r="L22" s="102">
        <f t="shared" si="3"/>
        <v>160655503</v>
      </c>
      <c r="M22" s="102">
        <f t="shared" si="3"/>
        <v>80659585</v>
      </c>
      <c r="N22" s="105">
        <f t="shared" si="3"/>
        <v>1131098725</v>
      </c>
      <c r="O22" s="106"/>
      <c r="P22" s="4"/>
    </row>
    <row r="23" spans="1:16" ht="17.100000000000001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71"/>
    </row>
    <row r="24" spans="1:16" ht="17.100000000000001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66"/>
    </row>
    <row r="25" spans="1:16" ht="17.100000000000001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66"/>
    </row>
    <row r="26" spans="1:16" ht="17.100000000000001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66"/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66"/>
    </row>
    <row r="28" spans="1:16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66"/>
    </row>
    <row r="29" spans="1:16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66"/>
    </row>
    <row r="30" spans="1:1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66"/>
    </row>
    <row r="31" spans="1:1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66"/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66"/>
    </row>
    <row r="33" spans="2:15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9"/>
      <c r="O33" s="66"/>
    </row>
    <row r="34" spans="2:1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"/>
      <c r="O34" s="66"/>
    </row>
    <row r="35" spans="2:15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"/>
      <c r="O35" s="66"/>
    </row>
    <row r="36" spans="2:15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"/>
      <c r="O36" s="66"/>
    </row>
    <row r="37" spans="2:15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9"/>
      <c r="O37" s="66"/>
    </row>
    <row r="38" spans="2:1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"/>
      <c r="O38" s="66"/>
    </row>
    <row r="39" spans="2:1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"/>
      <c r="O39" s="66"/>
    </row>
    <row r="40" spans="2:1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"/>
      <c r="O40" s="66"/>
    </row>
    <row r="41" spans="2:15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9"/>
      <c r="O41" s="66"/>
    </row>
    <row r="42" spans="2:1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9"/>
      <c r="O42" s="66"/>
    </row>
    <row r="43" spans="2:15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"/>
      <c r="O43" s="66"/>
    </row>
    <row r="44" spans="2:15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9"/>
      <c r="O44" s="66"/>
    </row>
    <row r="45" spans="2:15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9"/>
      <c r="O45" s="66"/>
    </row>
    <row r="46" spans="2:1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9"/>
      <c r="O46" s="66"/>
    </row>
    <row r="47" spans="2:15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9"/>
      <c r="O47" s="66"/>
    </row>
    <row r="48" spans="2:1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9"/>
      <c r="O48" s="66"/>
    </row>
    <row r="49" spans="2:15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9"/>
      <c r="O49" s="66"/>
    </row>
    <row r="50" spans="2:15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9"/>
      <c r="O50" s="66"/>
    </row>
    <row r="51" spans="2:1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9"/>
      <c r="O51" s="66"/>
    </row>
    <row r="52" spans="2:15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9"/>
      <c r="O52" s="66"/>
    </row>
    <row r="53" spans="2:1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9"/>
      <c r="O53" s="66"/>
    </row>
  </sheetData>
  <mergeCells count="6">
    <mergeCell ref="A18:N18"/>
    <mergeCell ref="A1:N1"/>
    <mergeCell ref="A3:N3"/>
    <mergeCell ref="A4:N4"/>
    <mergeCell ref="A7:N7"/>
    <mergeCell ref="A17:N17"/>
  </mergeCells>
  <pageMargins left="0.70866141732283472" right="0.70866141732283472" top="0.74803149606299213" bottom="0.74803149606299213" header="0.31496062992125984" footer="0.31496062992125984"/>
  <pageSetup paperSize="9" scale="52" firstPageNumber="26" orientation="landscape" useFirstPageNumber="1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X64"/>
  <sheetViews>
    <sheetView tabSelected="1" topLeftCell="A52" workbookViewId="0">
      <selection activeCell="C68" sqref="C68"/>
    </sheetView>
  </sheetViews>
  <sheetFormatPr defaultRowHeight="15" x14ac:dyDescent="0.25"/>
  <cols>
    <col min="1" max="1" width="9.28515625" style="19" bestFit="1" customWidth="1"/>
    <col min="2" max="2" width="59" style="12" customWidth="1"/>
    <col min="3" max="3" width="8.5703125" style="12" customWidth="1"/>
    <col min="4" max="4" width="1.140625" style="12" hidden="1" customWidth="1"/>
    <col min="5" max="6" width="8.85546875" style="12" hidden="1" customWidth="1"/>
    <col min="7" max="7" width="20.28515625" style="18" customWidth="1"/>
    <col min="8" max="8" width="12.42578125" style="12" bestFit="1" customWidth="1"/>
    <col min="9" max="9" width="11.28515625" style="12" bestFit="1" customWidth="1"/>
    <col min="10" max="10" width="9.140625" style="12"/>
    <col min="11" max="11" width="31.7109375" style="12" customWidth="1"/>
    <col min="12" max="12" width="29.85546875" style="12" bestFit="1" customWidth="1"/>
    <col min="13" max="13" width="15.140625" style="410" bestFit="1" customWidth="1"/>
    <col min="14" max="16384" width="9.140625" style="12"/>
  </cols>
  <sheetData>
    <row r="1" spans="1:986" x14ac:dyDescent="0.25">
      <c r="A1" s="657" t="s">
        <v>526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986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986" ht="22.15" customHeight="1" x14ac:dyDescent="0.25">
      <c r="A3" s="648" t="s">
        <v>211</v>
      </c>
      <c r="B3" s="648"/>
      <c r="C3" s="648"/>
      <c r="D3" s="648"/>
      <c r="E3" s="648"/>
      <c r="F3" s="648"/>
      <c r="G3" s="648"/>
      <c r="H3" s="648"/>
      <c r="I3" s="648"/>
      <c r="J3" s="648"/>
      <c r="K3" s="16"/>
      <c r="L3" s="16"/>
      <c r="M3" s="41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</row>
    <row r="4" spans="1:986" ht="22.15" customHeight="1" x14ac:dyDescent="0.25">
      <c r="A4" s="649" t="s">
        <v>238</v>
      </c>
      <c r="B4" s="650"/>
      <c r="C4" s="650"/>
      <c r="D4" s="650"/>
      <c r="E4" s="650"/>
      <c r="F4" s="650"/>
      <c r="G4" s="650"/>
      <c r="H4" s="648"/>
      <c r="I4" s="648"/>
      <c r="J4" s="648"/>
      <c r="K4" s="16"/>
      <c r="L4" s="16"/>
      <c r="M4" s="411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</row>
    <row r="5" spans="1:986" ht="22.15" customHeight="1" x14ac:dyDescent="0.25">
      <c r="A5" s="651" t="s">
        <v>189</v>
      </c>
      <c r="B5" s="652" t="s">
        <v>110</v>
      </c>
      <c r="C5" s="653" t="s">
        <v>210</v>
      </c>
      <c r="D5" s="653"/>
      <c r="E5" s="653"/>
      <c r="F5" s="653"/>
      <c r="G5" s="633" t="s">
        <v>190</v>
      </c>
      <c r="H5" s="633" t="s">
        <v>319</v>
      </c>
      <c r="I5" s="633"/>
      <c r="J5" s="633"/>
      <c r="K5" s="660" t="s">
        <v>543</v>
      </c>
      <c r="L5" s="658" t="s">
        <v>542</v>
      </c>
      <c r="M5" s="41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</row>
    <row r="6" spans="1:986" ht="43.5" customHeight="1" x14ac:dyDescent="0.25">
      <c r="A6" s="651"/>
      <c r="B6" s="652"/>
      <c r="C6" s="653"/>
      <c r="D6" s="653"/>
      <c r="E6" s="653"/>
      <c r="F6" s="653"/>
      <c r="G6" s="633"/>
      <c r="H6" s="316" t="s">
        <v>84</v>
      </c>
      <c r="I6" s="316" t="s">
        <v>85</v>
      </c>
      <c r="J6" s="316" t="s">
        <v>86</v>
      </c>
      <c r="K6" s="660"/>
      <c r="L6" s="659"/>
    </row>
    <row r="7" spans="1:986" ht="15.75" x14ac:dyDescent="0.25">
      <c r="A7" s="317">
        <v>1</v>
      </c>
      <c r="B7" s="318" t="s">
        <v>304</v>
      </c>
      <c r="C7" s="655" t="s">
        <v>8</v>
      </c>
      <c r="D7" s="655"/>
      <c r="E7" s="655"/>
      <c r="F7" s="655"/>
      <c r="G7" s="319">
        <f>önk.kiad.!G7+'hivatal kiad.'!G7+'óvoda kiad.'!G7+'könyvtár kiad.'!G7</f>
        <v>279451554</v>
      </c>
      <c r="H7" s="319">
        <f>önk.kiad.!H7+'hivatal kiad.'!H7+'óvoda kiad.'!H7+'könyvtár kiad.'!H7</f>
        <v>279451554</v>
      </c>
      <c r="I7" s="7"/>
      <c r="J7" s="7"/>
      <c r="K7" s="434">
        <f>[1]önk.kiad.!K7+'[1]hivatal kiad.'!M7+'[1]óvoda kiad.'!K7+'[1]könyvtár kiad.'!K7</f>
        <v>274050824</v>
      </c>
      <c r="L7" s="434">
        <f>[1]önk.kiad.!L7+'[1]hivatal kiad.'!P7+'[1]óvoda kiad.'!L7+'[1]könyvtár kiad.'!L7</f>
        <v>264700116</v>
      </c>
    </row>
    <row r="8" spans="1:986" ht="15.75" x14ac:dyDescent="0.25">
      <c r="A8" s="317">
        <f>A7+1</f>
        <v>2</v>
      </c>
      <c r="B8" s="318" t="s">
        <v>300</v>
      </c>
      <c r="C8" s="320" t="s">
        <v>301</v>
      </c>
      <c r="D8" s="320"/>
      <c r="E8" s="320"/>
      <c r="F8" s="320"/>
      <c r="G8" s="319">
        <f>önk.kiad.!G8+'hivatal kiad.'!G8+'óvoda kiad.'!G8+'könyvtár kiad.'!G8</f>
        <v>12837000</v>
      </c>
      <c r="H8" s="319">
        <f>önk.kiad.!H8+'hivatal kiad.'!H8+'óvoda kiad.'!H8+'könyvtár kiad.'!H8</f>
        <v>12837000</v>
      </c>
      <c r="I8" s="7"/>
      <c r="J8" s="7"/>
      <c r="K8" s="434">
        <f>[1]önk.kiad.!K8+'[1]hivatal kiad.'!M8+'[1]óvoda kiad.'!K8+'[1]könyvtár kiad.'!K8</f>
        <v>14229000</v>
      </c>
      <c r="L8" s="434">
        <f>[1]önk.kiad.!L8+'[1]hivatal kiad.'!P8+'[1]óvoda kiad.'!L8+'[1]könyvtár kiad.'!L8</f>
        <v>14229000</v>
      </c>
    </row>
    <row r="9" spans="1:986" ht="15.75" x14ac:dyDescent="0.25">
      <c r="A9" s="317">
        <f t="shared" ref="A9:A53" si="0">A8+1</f>
        <v>3</v>
      </c>
      <c r="B9" s="318" t="s">
        <v>305</v>
      </c>
      <c r="C9" s="320" t="s">
        <v>156</v>
      </c>
      <c r="D9" s="320"/>
      <c r="E9" s="320"/>
      <c r="F9" s="320"/>
      <c r="G9" s="319">
        <f>önk.kiad.!G9+'hivatal kiad.'!G9+'óvoda kiad.'!G9+'könyvtár kiad.'!G9</f>
        <v>0</v>
      </c>
      <c r="H9" s="319">
        <f>önk.kiad.!H9+'hivatal kiad.'!H9+'óvoda kiad.'!I9+'könyvtár kiad.'!H9</f>
        <v>0</v>
      </c>
      <c r="I9" s="7"/>
      <c r="J9" s="7"/>
      <c r="K9" s="434">
        <f>[1]önk.kiad.!K9+'[1]hivatal kiad.'!M9+'[1]óvoda kiad.'!K9+'[1]könyvtár kiad.'!K9</f>
        <v>977350</v>
      </c>
      <c r="L9" s="434">
        <f>[1]önk.kiad.!L9+'[1]hivatal kiad.'!P9+'[1]óvoda kiad.'!L9+'[1]könyvtár kiad.'!L9</f>
        <v>977350</v>
      </c>
    </row>
    <row r="10" spans="1:986" ht="15.75" x14ac:dyDescent="0.25">
      <c r="A10" s="317">
        <f t="shared" si="0"/>
        <v>4</v>
      </c>
      <c r="B10" s="318" t="s">
        <v>64</v>
      </c>
      <c r="C10" s="320" t="s">
        <v>55</v>
      </c>
      <c r="D10" s="320"/>
      <c r="E10" s="320"/>
      <c r="F10" s="320"/>
      <c r="G10" s="319">
        <f>önk.kiad.!G10+'hivatal kiad.'!G10+'óvoda kiad.'!G10+'könyvtár kiad.'!G10</f>
        <v>1962856</v>
      </c>
      <c r="H10" s="319">
        <f>önk.kiad.!H10+'hivatal kiad.'!H10+'óvoda kiad.'!H10+'könyvtár kiad.'!H10</f>
        <v>1962856</v>
      </c>
      <c r="I10" s="7"/>
      <c r="J10" s="7"/>
      <c r="K10" s="434">
        <f>[1]önk.kiad.!K10+'[1]hivatal kiad.'!M10+'[1]óvoda kiad.'!K10+'[1]könyvtár kiad.'!K10</f>
        <v>1962856</v>
      </c>
      <c r="L10" s="434">
        <f>[1]önk.kiad.!L10+'[1]hivatal kiad.'!P10+'[1]óvoda kiad.'!L10+'[1]könyvtár kiad.'!L10</f>
        <v>1329900</v>
      </c>
    </row>
    <row r="11" spans="1:986" ht="23.25" customHeight="1" x14ac:dyDescent="0.25">
      <c r="A11" s="317">
        <f t="shared" si="0"/>
        <v>5</v>
      </c>
      <c r="B11" s="321" t="s">
        <v>151</v>
      </c>
      <c r="C11" s="655" t="s">
        <v>11</v>
      </c>
      <c r="D11" s="655"/>
      <c r="E11" s="655"/>
      <c r="F11" s="655"/>
      <c r="G11" s="319">
        <f>önk.kiad.!G11+'hivatal kiad.'!G11+'óvoda kiad.'!G11+'könyvtár kiad.'!G11</f>
        <v>9068000</v>
      </c>
      <c r="H11" s="319">
        <f>önk.kiad.!H11+'hivatal kiad.'!H11+'óvoda kiad.'!H11+'könyvtár kiad.'!H11</f>
        <v>9068000</v>
      </c>
      <c r="I11" s="7"/>
      <c r="J11" s="7"/>
      <c r="K11" s="434">
        <f>[1]önk.kiad.!K11+'[1]hivatal kiad.'!M11+'[1]óvoda kiad.'!K11+'[1]könyvtár kiad.'!K11</f>
        <v>9068000</v>
      </c>
      <c r="L11" s="434">
        <f>[1]önk.kiad.!L11+'[1]hivatal kiad.'!P11+'[1]óvoda kiad.'!L11+'[1]könyvtár kiad.'!L11</f>
        <v>8091502</v>
      </c>
    </row>
    <row r="12" spans="1:986" ht="23.25" customHeight="1" x14ac:dyDescent="0.25">
      <c r="A12" s="317">
        <f t="shared" si="0"/>
        <v>6</v>
      </c>
      <c r="B12" s="321" t="s">
        <v>155</v>
      </c>
      <c r="C12" s="320" t="s">
        <v>60</v>
      </c>
      <c r="D12" s="320"/>
      <c r="E12" s="320"/>
      <c r="F12" s="320"/>
      <c r="G12" s="319">
        <f>önk.kiad.!G12+'hivatal kiad.'!G12+'óvoda kiad.'!G12+'könyvtár kiad.'!G12</f>
        <v>1048000</v>
      </c>
      <c r="H12" s="319">
        <f>önk.kiad.!H12+'hivatal kiad.'!H12+'óvoda kiad.'!H12+'könyvtár kiad.'!H12</f>
        <v>1048000</v>
      </c>
      <c r="I12" s="7"/>
      <c r="J12" s="7"/>
      <c r="K12" s="434">
        <f>[1]önk.kiad.!K12+'[1]hivatal kiad.'!M12+'[1]óvoda kiad.'!K12+'[1]könyvtár kiad.'!K12</f>
        <v>1048000</v>
      </c>
      <c r="L12" s="434">
        <f>[1]önk.kiad.!L12+'[1]hivatal kiad.'!P12+'[1]óvoda kiad.'!L12+'[1]könyvtár kiad.'!L12</f>
        <v>854000</v>
      </c>
    </row>
    <row r="13" spans="1:986" ht="28.9" customHeight="1" x14ac:dyDescent="0.25">
      <c r="A13" s="317">
        <f t="shared" si="0"/>
        <v>7</v>
      </c>
      <c r="B13" s="321" t="s">
        <v>152</v>
      </c>
      <c r="C13" s="655" t="s">
        <v>9</v>
      </c>
      <c r="D13" s="655"/>
      <c r="E13" s="655"/>
      <c r="F13" s="655"/>
      <c r="G13" s="319">
        <f>önk.kiad.!G13+'hivatal kiad.'!G13+'óvoda kiad.'!G13+'könyvtár kiad.'!G13</f>
        <v>3031180</v>
      </c>
      <c r="H13" s="319">
        <f>önk.kiad.!H13+'hivatal kiad.'!H13+'óvoda kiad.'!H13+'könyvtár kiad.'!H13</f>
        <v>3031180</v>
      </c>
      <c r="I13" s="7"/>
      <c r="J13" s="7"/>
      <c r="K13" s="434">
        <f>[1]önk.kiad.!K13+'[1]hivatal kiad.'!M13+'[1]óvoda kiad.'!K13+'[1]könyvtár kiad.'!K13</f>
        <v>3031180</v>
      </c>
      <c r="L13" s="434">
        <f>[1]önk.kiad.!L13+'[1]hivatal kiad.'!P13+'[1]óvoda kiad.'!L13+'[1]könyvtár kiad.'!L13</f>
        <v>2232154</v>
      </c>
    </row>
    <row r="14" spans="1:986" ht="28.9" customHeight="1" x14ac:dyDescent="0.25">
      <c r="A14" s="317">
        <f t="shared" si="0"/>
        <v>8</v>
      </c>
      <c r="B14" s="321" t="s">
        <v>157</v>
      </c>
      <c r="C14" s="320" t="s">
        <v>10</v>
      </c>
      <c r="D14" s="320"/>
      <c r="E14" s="320"/>
      <c r="F14" s="320"/>
      <c r="G14" s="319">
        <f>önk.kiad.!G14+'hivatal kiad.'!G14+'óvoda kiad.'!G14+'könyvtár kiad.'!G14</f>
        <v>0</v>
      </c>
      <c r="H14" s="319">
        <f>önk.kiad.!H14+'hivatal kiad.'!H14+'óvoda kiad.'!H14+'könyvtár kiad.'!H14</f>
        <v>0</v>
      </c>
      <c r="I14" s="7"/>
      <c r="J14" s="7"/>
      <c r="K14" s="434">
        <f>[1]önk.kiad.!K14+'[1]hivatal kiad.'!M14+'[1]óvoda kiad.'!K14+'[1]könyvtár kiad.'!K14</f>
        <v>779000</v>
      </c>
      <c r="L14" s="434">
        <f>[1]önk.kiad.!L14+'[1]hivatal kiad.'!P14+'[1]óvoda kiad.'!L14+'[1]könyvtár kiad.'!L14</f>
        <v>778999</v>
      </c>
    </row>
    <row r="15" spans="1:986" ht="28.9" customHeight="1" x14ac:dyDescent="0.25">
      <c r="A15" s="317">
        <f t="shared" si="0"/>
        <v>9</v>
      </c>
      <c r="B15" s="321" t="s">
        <v>240</v>
      </c>
      <c r="C15" s="320" t="s">
        <v>59</v>
      </c>
      <c r="D15" s="320"/>
      <c r="E15" s="320"/>
      <c r="F15" s="320"/>
      <c r="G15" s="319">
        <f>önk.kiad.!G15+'hivatal kiad.'!G15+'óvoda kiad.'!G15+'könyvtár kiad.'!G15</f>
        <v>2081000</v>
      </c>
      <c r="H15" s="319">
        <f>önk.kiad.!H15+'hivatal kiad.'!H15+'óvoda kiad.'!H15+'könyvtár kiad.'!H15</f>
        <v>2081000</v>
      </c>
      <c r="I15" s="7"/>
      <c r="J15" s="7"/>
      <c r="K15" s="434">
        <f>[1]önk.kiad.!K15+'[1]hivatal kiad.'!M15+'[1]óvoda kiad.'!K15+'[1]könyvtár kiad.'!K15</f>
        <v>4391418</v>
      </c>
      <c r="L15" s="434">
        <f>[1]önk.kiad.!L15+'[1]hivatal kiad.'!P15+'[1]óvoda kiad.'!L15+'[1]könyvtár kiad.'!L15</f>
        <v>4391418</v>
      </c>
    </row>
    <row r="16" spans="1:986" ht="15.75" x14ac:dyDescent="0.25">
      <c r="A16" s="317">
        <f t="shared" si="0"/>
        <v>10</v>
      </c>
      <c r="B16" s="321" t="s">
        <v>241</v>
      </c>
      <c r="C16" s="655" t="s">
        <v>14</v>
      </c>
      <c r="D16" s="655"/>
      <c r="E16" s="655"/>
      <c r="F16" s="655"/>
      <c r="G16" s="319">
        <f>önk.kiad.!G16+'hivatal kiad.'!G16+'óvoda kiad.'!G16+'könyvtár kiad.'!G16</f>
        <v>13674620</v>
      </c>
      <c r="H16" s="319">
        <f>önk.kiad.!H16+'hivatal kiad.'!H16+'óvoda kiad.'!H16+'könyvtár kiad.'!H16</f>
        <v>8802140</v>
      </c>
      <c r="I16" s="319">
        <f>önk.kiad.!I16+'hivatal kiad.'!I16+'óvoda kiad.'!I16+'könyvtár kiad.'!I16</f>
        <v>4872480</v>
      </c>
      <c r="J16" s="7"/>
      <c r="K16" s="434">
        <f>[1]önk.kiad.!K16+'[1]hivatal kiad.'!M16+'[1]óvoda kiad.'!K16+'[1]könyvtár kiad.'!K16</f>
        <v>13610177</v>
      </c>
      <c r="L16" s="434">
        <f>[1]önk.kiad.!L16+'[1]hivatal kiad.'!P16+'[1]óvoda kiad.'!L16+'[1]könyvtár kiad.'!L16</f>
        <v>11861041</v>
      </c>
    </row>
    <row r="17" spans="1:13" s="13" customFormat="1" ht="30" x14ac:dyDescent="0.25">
      <c r="A17" s="317">
        <f t="shared" si="0"/>
        <v>11</v>
      </c>
      <c r="B17" s="321" t="s">
        <v>242</v>
      </c>
      <c r="C17" s="655" t="s">
        <v>13</v>
      </c>
      <c r="D17" s="655"/>
      <c r="E17" s="655"/>
      <c r="F17" s="655"/>
      <c r="G17" s="319">
        <f>önk.kiad.!G17+'hivatal kiad.'!G17+'óvoda kiad.'!G17+'könyvtár kiad.'!G17</f>
        <v>8156400</v>
      </c>
      <c r="H17" s="319">
        <f>önk.kiad.!H17+'hivatal kiad.'!H17+'óvoda kiad.'!H17+'könyvtár kiad.'!H17</f>
        <v>8156400</v>
      </c>
      <c r="I17" s="319">
        <f>önk.kiad.!I17+'hivatal kiad.'!I17+'óvoda kiad.'!I17+'könyvtár kiad.'!I17</f>
        <v>0</v>
      </c>
      <c r="J17" s="11"/>
      <c r="K17" s="434">
        <f>[1]önk.kiad.!K17+'[1]hivatal kiad.'!M17+'[1]óvoda kiad.'!K17+'[1]könyvtár kiad.'!K17</f>
        <v>8819745</v>
      </c>
      <c r="L17" s="434">
        <f>[1]önk.kiad.!L17+'[1]hivatal kiad.'!P17+'[1]óvoda kiad.'!L17+'[1]könyvtár kiad.'!L17</f>
        <v>4389283</v>
      </c>
      <c r="M17" s="412"/>
    </row>
    <row r="18" spans="1:13" ht="14.45" customHeight="1" x14ac:dyDescent="0.25">
      <c r="A18" s="317">
        <f t="shared" si="0"/>
        <v>12</v>
      </c>
      <c r="B18" s="321" t="s">
        <v>153</v>
      </c>
      <c r="C18" s="655" t="s">
        <v>63</v>
      </c>
      <c r="D18" s="655"/>
      <c r="E18" s="655"/>
      <c r="F18" s="655"/>
      <c r="G18" s="319">
        <f>önk.kiad.!G18+'hivatal kiad.'!G18+'óvoda kiad.'!G18+'könyvtár kiad.'!G18</f>
        <v>460000</v>
      </c>
      <c r="H18" s="319"/>
      <c r="I18" s="319">
        <f>önk.kiad.!I18+'hivatal kiad.'!H18+'óvoda kiad.'!I18+'könyvtár kiad.'!I18</f>
        <v>460000</v>
      </c>
      <c r="J18" s="7"/>
      <c r="K18" s="434">
        <f>[1]önk.kiad.!K18+'[1]hivatal kiad.'!M18+'[1]óvoda kiad.'!K18+'[1]könyvtár kiad.'!K18</f>
        <v>608227</v>
      </c>
      <c r="L18" s="434">
        <f>[1]önk.kiad.!L18+'[1]hivatal kiad.'!P18+'[1]óvoda kiad.'!L18+'[1]könyvtár kiad.'!L18</f>
        <v>557854</v>
      </c>
    </row>
    <row r="19" spans="1:13" s="13" customFormat="1" ht="30" customHeight="1" x14ac:dyDescent="0.25">
      <c r="A19" s="325">
        <f t="shared" si="0"/>
        <v>13</v>
      </c>
      <c r="B19" s="326" t="s">
        <v>32</v>
      </c>
      <c r="C19" s="656" t="s">
        <v>119</v>
      </c>
      <c r="D19" s="656"/>
      <c r="E19" s="656"/>
      <c r="F19" s="656"/>
      <c r="G19" s="327">
        <f>SUM(G6:G18)</f>
        <v>331770610</v>
      </c>
      <c r="H19" s="327">
        <f>SUM(H6:H18)</f>
        <v>326438130</v>
      </c>
      <c r="I19" s="327">
        <f>SUM(I6:I18)</f>
        <v>5332480</v>
      </c>
      <c r="J19" s="26"/>
      <c r="K19" s="435">
        <f>[1]önk.kiad.!K19+'[1]hivatal kiad.'!M19+'[1]óvoda kiad.'!K19+'[1]könyvtár kiad.'!K19</f>
        <v>332575777</v>
      </c>
      <c r="L19" s="435">
        <f>[1]önk.kiad.!L19+'[1]hivatal kiad.'!P19+'[1]óvoda kiad.'!L19+'[1]könyvtár kiad.'!L19</f>
        <v>314392617</v>
      </c>
      <c r="M19" s="412"/>
    </row>
    <row r="20" spans="1:13" s="13" customFormat="1" ht="23.45" customHeight="1" x14ac:dyDescent="0.25">
      <c r="A20" s="325">
        <f t="shared" si="0"/>
        <v>14</v>
      </c>
      <c r="B20" s="326" t="s">
        <v>96</v>
      </c>
      <c r="C20" s="656" t="s">
        <v>12</v>
      </c>
      <c r="D20" s="656"/>
      <c r="E20" s="656"/>
      <c r="F20" s="656"/>
      <c r="G20" s="327">
        <f>önk.kiad.!G20+'hivatal kiad.'!G20+'óvoda kiad.'!G20+'könyvtár kiad.'!G20</f>
        <v>49938447.285000004</v>
      </c>
      <c r="H20" s="327">
        <f>önk.kiad.!H20+'hivatal kiad.'!H20+'óvoda kiad.'!H20+'könyvtár kiad.'!H20</f>
        <v>49015712.884999998</v>
      </c>
      <c r="I20" s="327">
        <f>önk.kiad.!I20+'hivatal kiad.'!I20+'óvoda kiad.'!I20+'könyvtár kiad.'!I20</f>
        <v>922734.4</v>
      </c>
      <c r="J20" s="26"/>
      <c r="K20" s="435">
        <f>[1]önk.kiad.!K20+'[1]hivatal kiad.'!M20+'[1]óvoda kiad.'!K20+'[1]könyvtár kiad.'!K20</f>
        <v>50073237</v>
      </c>
      <c r="L20" s="435">
        <f>[1]önk.kiad.!L20+'[1]hivatal kiad.'!P20+'[1]óvoda kiad.'!L20+'[1]könyvtár kiad.'!L20</f>
        <v>45955594</v>
      </c>
      <c r="M20" s="412"/>
    </row>
    <row r="21" spans="1:13" ht="15.75" x14ac:dyDescent="0.25">
      <c r="A21" s="317">
        <f t="shared" si="0"/>
        <v>15</v>
      </c>
      <c r="B21" s="321" t="s">
        <v>46</v>
      </c>
      <c r="C21" s="655" t="s">
        <v>19</v>
      </c>
      <c r="D21" s="655"/>
      <c r="E21" s="655"/>
      <c r="F21" s="655"/>
      <c r="G21" s="319">
        <f>önk.kiad.!G21+'hivatal kiad.'!G21+'óvoda kiad.'!G21+'könyvtár kiad.'!G21</f>
        <v>3214803</v>
      </c>
      <c r="H21" s="319">
        <f>önk.kiad.!H21+'hivatal kiad.'!H21+'óvoda kiad.'!H21+'könyvtár kiad.'!H21</f>
        <v>3214803</v>
      </c>
      <c r="I21" s="319">
        <f>önk.kiad.!I21+'hivatal kiad.'!I21+'óvoda kiad.'!I21+'könyvtár kiad.'!I21</f>
        <v>0</v>
      </c>
      <c r="J21" s="7"/>
      <c r="K21" s="434">
        <f>[1]önk.kiad.!K21+'[1]hivatal kiad.'!M21+'[1]óvoda kiad.'!K21+'[1]könyvtár kiad.'!K21</f>
        <v>3135318</v>
      </c>
      <c r="L21" s="434">
        <f>[1]önk.kiad.!L21+'[1]hivatal kiad.'!P21+'[1]óvoda kiad.'!L21+'[1]könyvtár kiad.'!L21</f>
        <v>2189019</v>
      </c>
    </row>
    <row r="22" spans="1:13" ht="15.75" x14ac:dyDescent="0.25">
      <c r="A22" s="317">
        <f t="shared" si="0"/>
        <v>16</v>
      </c>
      <c r="B22" s="321" t="s">
        <v>47</v>
      </c>
      <c r="C22" s="320" t="s">
        <v>20</v>
      </c>
      <c r="D22" s="320"/>
      <c r="E22" s="320"/>
      <c r="F22" s="320"/>
      <c r="G22" s="319">
        <f>önk.kiad.!G22+'hivatal kiad.'!G22+'óvoda kiad.'!G22+'könyvtár kiad.'!G22</f>
        <v>64716978</v>
      </c>
      <c r="H22" s="319">
        <f>önk.kiad.!H22+'hivatal kiad.'!H22+'óvoda kiad.'!H22+'könyvtár kiad.'!H22</f>
        <v>52066978</v>
      </c>
      <c r="I22" s="319">
        <f>önk.kiad.!I22+'hivatal kiad.'!I22+'óvoda kiad.'!I22+'könyvtár kiad.'!I22</f>
        <v>12650000</v>
      </c>
      <c r="J22" s="7"/>
      <c r="K22" s="434">
        <f>[1]önk.kiad.!K22+'[1]hivatal kiad.'!M22+'[1]óvoda kiad.'!K22+'[1]könyvtár kiad.'!K22</f>
        <v>72800747</v>
      </c>
      <c r="L22" s="434">
        <f>[1]önk.kiad.!L22+'[1]hivatal kiad.'!P22+'[1]óvoda kiad.'!L22+'[1]könyvtár kiad.'!L22</f>
        <v>70762926</v>
      </c>
    </row>
    <row r="23" spans="1:13" ht="15.75" x14ac:dyDescent="0.25">
      <c r="A23" s="317">
        <f t="shared" si="0"/>
        <v>17</v>
      </c>
      <c r="B23" s="321" t="s">
        <v>48</v>
      </c>
      <c r="C23" s="655" t="s">
        <v>24</v>
      </c>
      <c r="D23" s="655"/>
      <c r="E23" s="655"/>
      <c r="F23" s="655"/>
      <c r="G23" s="319">
        <f>önk.kiad.!G23+'hivatal kiad.'!G23+'óvoda kiad.'!G23+'könyvtár kiad.'!G23</f>
        <v>1221925</v>
      </c>
      <c r="H23" s="319">
        <f>önk.kiad.!H23+'hivatal kiad.'!H23+'óvoda kiad.'!H23+'könyvtár kiad.'!H23</f>
        <v>1221925</v>
      </c>
      <c r="I23" s="319">
        <f>önk.kiad.!I23+'hivatal kiad.'!I23+'óvoda kiad.'!I23+'könyvtár kiad.'!I23</f>
        <v>0</v>
      </c>
      <c r="J23" s="7"/>
      <c r="K23" s="434">
        <f>[1]önk.kiad.!K23+'[1]hivatal kiad.'!M23+'[1]óvoda kiad.'!K23+'[1]könyvtár kiad.'!K23</f>
        <v>1475058</v>
      </c>
      <c r="L23" s="434">
        <f>[1]önk.kiad.!L23+'[1]hivatal kiad.'!P23+'[1]óvoda kiad.'!L23+'[1]könyvtár kiad.'!L23</f>
        <v>1134572</v>
      </c>
    </row>
    <row r="24" spans="1:13" ht="15.75" x14ac:dyDescent="0.25">
      <c r="A24" s="317">
        <f t="shared" si="0"/>
        <v>18</v>
      </c>
      <c r="B24" s="321" t="s">
        <v>147</v>
      </c>
      <c r="C24" s="655" t="s">
        <v>16</v>
      </c>
      <c r="D24" s="655"/>
      <c r="E24" s="655"/>
      <c r="F24" s="655"/>
      <c r="G24" s="319">
        <f>önk.kiad.!G24+'hivatal kiad.'!G24+'óvoda kiad.'!G24+'könyvtár kiad.'!G24</f>
        <v>2017461</v>
      </c>
      <c r="H24" s="319">
        <f>önk.kiad.!H24+'hivatal kiad.'!H24+'óvoda kiad.'!H24+'könyvtár kiad.'!H24</f>
        <v>2017461</v>
      </c>
      <c r="I24" s="319">
        <f>önk.kiad.!I24+'hivatal kiad.'!I24+'óvoda kiad.'!I24+'könyvtár kiad.'!I24</f>
        <v>0</v>
      </c>
      <c r="J24" s="7"/>
      <c r="K24" s="434">
        <f>[1]önk.kiad.!K24+'[1]hivatal kiad.'!M24+'[1]óvoda kiad.'!K24+'[1]könyvtár kiad.'!K24</f>
        <v>2472376</v>
      </c>
      <c r="L24" s="434">
        <f>[1]önk.kiad.!L24+'[1]hivatal kiad.'!P24+'[1]óvoda kiad.'!L24+'[1]könyvtár kiad.'!L24</f>
        <v>2072571</v>
      </c>
    </row>
    <row r="25" spans="1:13" ht="15.75" x14ac:dyDescent="0.25">
      <c r="A25" s="317">
        <f t="shared" si="0"/>
        <v>19</v>
      </c>
      <c r="B25" s="330" t="s">
        <v>49</v>
      </c>
      <c r="C25" s="655" t="s">
        <v>15</v>
      </c>
      <c r="D25" s="655"/>
      <c r="E25" s="655"/>
      <c r="F25" s="655"/>
      <c r="G25" s="319">
        <f>önk.kiad.!G25+'hivatal kiad.'!G25+'óvoda kiad.'!G25+'könyvtár kiad.'!G25</f>
        <v>17038008</v>
      </c>
      <c r="H25" s="319">
        <f>önk.kiad.!H25+'hivatal kiad.'!H25+'óvoda kiad.'!H25+'könyvtár kiad.'!H25</f>
        <v>17038008</v>
      </c>
      <c r="I25" s="319">
        <f>önk.kiad.!I25+'hivatal kiad.'!I25+'óvoda kiad.'!I25+'könyvtár kiad.'!I25</f>
        <v>0</v>
      </c>
      <c r="J25" s="7"/>
      <c r="K25" s="434">
        <f>[1]önk.kiad.!K25+'[1]hivatal kiad.'!M25+'[1]óvoda kiad.'!K25+'[1]könyvtár kiad.'!K25</f>
        <v>17576253</v>
      </c>
      <c r="L25" s="434">
        <f>[1]önk.kiad.!L25+'[1]hivatal kiad.'!P25+'[1]óvoda kiad.'!L25+'[1]könyvtár kiad.'!L25</f>
        <v>16615294</v>
      </c>
    </row>
    <row r="26" spans="1:13" ht="15.75" x14ac:dyDescent="0.25">
      <c r="A26" s="317">
        <f t="shared" si="0"/>
        <v>20</v>
      </c>
      <c r="B26" s="330" t="s">
        <v>50</v>
      </c>
      <c r="C26" s="655" t="s">
        <v>18</v>
      </c>
      <c r="D26" s="655"/>
      <c r="E26" s="655"/>
      <c r="F26" s="655"/>
      <c r="G26" s="319">
        <f>önk.kiad.!G26+'hivatal kiad.'!G26+'óvoda kiad.'!G26+'könyvtár kiad.'!G26</f>
        <v>3147244</v>
      </c>
      <c r="H26" s="319">
        <f>önk.kiad.!H26+'hivatal kiad.'!H26+'óvoda kiad.'!H26+'könyvtár kiad.'!H26</f>
        <v>3147244</v>
      </c>
      <c r="I26" s="319">
        <f>önk.kiad.!I26+'hivatal kiad.'!I26+'óvoda kiad.'!I26+'könyvtár kiad.'!I26</f>
        <v>0</v>
      </c>
      <c r="J26" s="7"/>
      <c r="K26" s="434">
        <f>[1]önk.kiad.!K26+'[1]hivatal kiad.'!M26+'[1]óvoda kiad.'!K26+'[1]könyvtár kiad.'!K26</f>
        <v>1932802</v>
      </c>
      <c r="L26" s="434">
        <f>[1]önk.kiad.!L26+'[1]hivatal kiad.'!P26+'[1]óvoda kiad.'!L26+'[1]könyvtár kiad.'!L26</f>
        <v>1199503</v>
      </c>
    </row>
    <row r="27" spans="1:13" ht="15.75" x14ac:dyDescent="0.25">
      <c r="A27" s="317">
        <f t="shared" si="0"/>
        <v>21</v>
      </c>
      <c r="B27" s="330" t="s">
        <v>303</v>
      </c>
      <c r="C27" s="320" t="s">
        <v>302</v>
      </c>
      <c r="D27" s="320"/>
      <c r="E27" s="320"/>
      <c r="F27" s="320"/>
      <c r="G27" s="319">
        <f>önk.kiad.!G27+'hivatal kiad.'!G27+'óvoda kiad.'!G27+'könyvtár kiad.'!G27</f>
        <v>1400000</v>
      </c>
      <c r="H27" s="319">
        <f>önk.kiad.!H27+'hivatal kiad.'!H27+'óvoda kiad.'!H27+'könyvtár kiad.'!H27</f>
        <v>0</v>
      </c>
      <c r="I27" s="319">
        <f>önk.kiad.!I27+'hivatal kiad.'!I27+'óvoda kiad.'!I27+'könyvtár kiad.'!I27</f>
        <v>1400000</v>
      </c>
      <c r="J27" s="7"/>
      <c r="K27" s="434">
        <f>[1]önk.kiad.!K27+'[1]hivatal kiad.'!M27+'[1]óvoda kiad.'!K27+'[1]könyvtár kiad.'!K27</f>
        <v>1400000</v>
      </c>
      <c r="L27" s="434">
        <f>[1]önk.kiad.!L27+'[1]hivatal kiad.'!P27+'[1]óvoda kiad.'!L27+'[1]könyvtár kiad.'!L27</f>
        <v>1004284</v>
      </c>
    </row>
    <row r="28" spans="1:13" ht="15.75" x14ac:dyDescent="0.25">
      <c r="A28" s="317">
        <f t="shared" si="0"/>
        <v>22</v>
      </c>
      <c r="B28" s="330" t="s">
        <v>51</v>
      </c>
      <c r="C28" s="655" t="s">
        <v>22</v>
      </c>
      <c r="D28" s="655"/>
      <c r="E28" s="655"/>
      <c r="F28" s="655"/>
      <c r="G28" s="319">
        <f>önk.kiad.!G28+'hivatal kiad.'!G28+'óvoda kiad.'!G28+'könyvtár kiad.'!G28</f>
        <v>20547205</v>
      </c>
      <c r="H28" s="319">
        <f>önk.kiad.!H28+'hivatal kiad.'!H28+'óvoda kiad.'!H28+'könyvtár kiad.'!H28</f>
        <v>20547205</v>
      </c>
      <c r="I28" s="319">
        <f>önk.kiad.!I28+'hivatal kiad.'!I28+'óvoda kiad.'!I28+'könyvtár kiad.'!I28</f>
        <v>0</v>
      </c>
      <c r="J28" s="7"/>
      <c r="K28" s="434">
        <f>[1]önk.kiad.!K28+'[1]hivatal kiad.'!M28+'[1]óvoda kiad.'!K28+'[1]könyvtár kiad.'!K28</f>
        <v>21516053</v>
      </c>
      <c r="L28" s="434">
        <f>[1]önk.kiad.!L28+'[1]hivatal kiad.'!P28+'[1]óvoda kiad.'!L28+'[1]könyvtár kiad.'!L28</f>
        <v>18531554</v>
      </c>
    </row>
    <row r="29" spans="1:13" ht="15.75" x14ac:dyDescent="0.25">
      <c r="A29" s="317">
        <f t="shared" si="0"/>
        <v>23</v>
      </c>
      <c r="B29" s="330" t="s">
        <v>53</v>
      </c>
      <c r="C29" s="655" t="s">
        <v>17</v>
      </c>
      <c r="D29" s="655"/>
      <c r="E29" s="655"/>
      <c r="F29" s="655"/>
      <c r="G29" s="319">
        <f>önk.kiad.!G29+'hivatal kiad.'!G29+'óvoda kiad.'!G29+'könyvtár kiad.'!G29</f>
        <v>29958482</v>
      </c>
      <c r="H29" s="319">
        <f>önk.kiad.!H29+'hivatal kiad.'!H29+'óvoda kiad.'!H29+'könyvtár kiad.'!H29</f>
        <v>29958482</v>
      </c>
      <c r="I29" s="319">
        <f>önk.kiad.!I29+'hivatal kiad.'!I29+'óvoda kiad.'!I29+'könyvtár kiad.'!I29</f>
        <v>0</v>
      </c>
      <c r="J29" s="7"/>
      <c r="K29" s="434">
        <f>[1]önk.kiad.!K29+'[1]hivatal kiad.'!M29+'[1]óvoda kiad.'!K29+'[1]könyvtár kiad.'!K29</f>
        <v>29339884</v>
      </c>
      <c r="L29" s="434">
        <f>[1]önk.kiad.!L29+'[1]hivatal kiad.'!P29+'[1]óvoda kiad.'!L29+'[1]könyvtár kiad.'!L29</f>
        <v>23384364</v>
      </c>
    </row>
    <row r="30" spans="1:13" ht="15.75" x14ac:dyDescent="0.25">
      <c r="A30" s="317">
        <f t="shared" si="0"/>
        <v>24</v>
      </c>
      <c r="B30" s="330" t="s">
        <v>52</v>
      </c>
      <c r="C30" s="320" t="s">
        <v>21</v>
      </c>
      <c r="D30" s="320"/>
      <c r="E30" s="320"/>
      <c r="F30" s="320"/>
      <c r="G30" s="319">
        <f>önk.kiad.!G30+'hivatal kiad.'!G30+'óvoda kiad.'!G30+'könyvtár kiad.'!G30</f>
        <v>250000</v>
      </c>
      <c r="H30" s="319">
        <f>önk.kiad.!H30+'hivatal kiad.'!H30+'óvoda kiad.'!H30+'könyvtár kiad.'!H30</f>
        <v>250000</v>
      </c>
      <c r="I30" s="319">
        <f>önk.kiad.!I30+'hivatal kiad.'!I30+'óvoda kiad.'!I30+'könyvtár kiad.'!I30</f>
        <v>0</v>
      </c>
      <c r="J30" s="7"/>
      <c r="K30" s="434">
        <f>[1]önk.kiad.!K30+'[1]hivatal kiad.'!M30+'[1]óvoda kiad.'!K30+'[1]könyvtár kiad.'!K30</f>
        <v>398750</v>
      </c>
      <c r="L30" s="434">
        <f>[1]önk.kiad.!L30+'[1]hivatal kiad.'!P30+'[1]óvoda kiad.'!L30+'[1]könyvtár kiad.'!L30</f>
        <v>290675</v>
      </c>
    </row>
    <row r="31" spans="1:13" ht="15.75" x14ac:dyDescent="0.25">
      <c r="A31" s="317">
        <f t="shared" si="0"/>
        <v>25</v>
      </c>
      <c r="B31" s="330" t="s">
        <v>148</v>
      </c>
      <c r="C31" s="655" t="s">
        <v>23</v>
      </c>
      <c r="D31" s="655"/>
      <c r="E31" s="655"/>
      <c r="F31" s="655"/>
      <c r="G31" s="319">
        <f>önk.kiad.!G31+'hivatal kiad.'!G31+'óvoda kiad.'!G31+'könyvtár kiad.'!G31</f>
        <v>27976164</v>
      </c>
      <c r="H31" s="319">
        <f>önk.kiad.!H31+'hivatal kiad.'!H31+'óvoda kiad.'!H31+'könyvtár kiad.'!H31</f>
        <v>26376164</v>
      </c>
      <c r="I31" s="319">
        <f>önk.kiad.!I31+'hivatal kiad.'!I31+'óvoda kiad.'!I31+'könyvtár kiad.'!I31</f>
        <v>1600000</v>
      </c>
      <c r="J31" s="7"/>
      <c r="K31" s="434">
        <f>[1]önk.kiad.!K31+'[1]hivatal kiad.'!M31+'[1]óvoda kiad.'!K31+'[1]könyvtár kiad.'!K31</f>
        <v>27053896</v>
      </c>
      <c r="L31" s="434">
        <f>[1]önk.kiad.!L31+'[1]hivatal kiad.'!P31+'[1]óvoda kiad.'!L31+'[1]könyvtár kiad.'!L31</f>
        <v>24758543</v>
      </c>
    </row>
    <row r="32" spans="1:13" ht="15.75" x14ac:dyDescent="0.25">
      <c r="A32" s="317">
        <f t="shared" si="0"/>
        <v>26</v>
      </c>
      <c r="B32" s="331" t="s">
        <v>61</v>
      </c>
      <c r="C32" s="655" t="s">
        <v>62</v>
      </c>
      <c r="D32" s="655"/>
      <c r="E32" s="655"/>
      <c r="F32" s="655"/>
      <c r="G32" s="319">
        <f>önk.kiad.!G32+'hivatal kiad.'!G32+'óvoda kiad.'!G32+'könyvtár kiad.'!G32</f>
        <v>2020000</v>
      </c>
      <c r="H32" s="319">
        <f>önk.kiad.!H32+'hivatal kiad.'!H32+'óvoda kiad.'!H32+'könyvtár kiad.'!H32</f>
        <v>2020000</v>
      </c>
      <c r="I32" s="319">
        <f>önk.kiad.!I32+'hivatal kiad.'!I32+'óvoda kiad.'!I32+'könyvtár kiad.'!I32</f>
        <v>0</v>
      </c>
      <c r="J32" s="7"/>
      <c r="K32" s="434">
        <f>[1]önk.kiad.!K32+'[1]hivatal kiad.'!M32+'[1]óvoda kiad.'!K32+'[1]könyvtár kiad.'!K32</f>
        <v>20785000</v>
      </c>
      <c r="L32" s="434">
        <f>[1]önk.kiad.!L32+'[1]hivatal kiad.'!P32+'[1]óvoda kiad.'!L32+'[1]könyvtár kiad.'!L32</f>
        <v>20653000</v>
      </c>
    </row>
    <row r="33" spans="1:12" ht="15.75" x14ac:dyDescent="0.25">
      <c r="A33" s="388">
        <f t="shared" si="0"/>
        <v>27</v>
      </c>
      <c r="B33" s="330" t="s">
        <v>383</v>
      </c>
      <c r="C33" s="357" t="s">
        <v>382</v>
      </c>
      <c r="D33" s="357"/>
      <c r="E33" s="357"/>
      <c r="F33" s="357"/>
      <c r="G33" s="365"/>
      <c r="H33" s="319"/>
      <c r="I33" s="319"/>
      <c r="J33" s="7"/>
      <c r="K33" s="434">
        <f>[1]önk.kiad.!K33+'[1]hivatal kiad.'!M33+'[1]óvoda kiad.'!K33+'[1]könyvtár kiad.'!K33</f>
        <v>5</v>
      </c>
      <c r="L33" s="434">
        <f>[1]önk.kiad.!L33+'[1]hivatal kiad.'!P33+'[1]óvoda kiad.'!L33+'[1]könyvtár kiad.'!L33</f>
        <v>5</v>
      </c>
    </row>
    <row r="34" spans="1:12" ht="15.75" x14ac:dyDescent="0.25">
      <c r="A34" s="325">
        <v>28</v>
      </c>
      <c r="B34" s="326" t="s">
        <v>31</v>
      </c>
      <c r="C34" s="656" t="s">
        <v>120</v>
      </c>
      <c r="D34" s="656"/>
      <c r="E34" s="656"/>
      <c r="F34" s="656"/>
      <c r="G34" s="329">
        <f>SUM(G21:G32)</f>
        <v>173508270</v>
      </c>
      <c r="H34" s="329">
        <f>SUM(H21:H32)</f>
        <v>157858270</v>
      </c>
      <c r="I34" s="329">
        <f>SUM(I21:I32)</f>
        <v>15650000</v>
      </c>
      <c r="J34" s="26"/>
      <c r="K34" s="436">
        <f>[1]önk.kiad.!K34+'[1]hivatal kiad.'!M34+'[1]óvoda kiad.'!K34+'[1]könyvtár kiad.'!K34</f>
        <v>199886142</v>
      </c>
      <c r="L34" s="436">
        <f>[1]önk.kiad.!L34+'[1]hivatal kiad.'!P34+'[1]óvoda kiad.'!L34+'[1]könyvtár kiad.'!L34</f>
        <v>182596310</v>
      </c>
    </row>
    <row r="35" spans="1:12" ht="15.75" x14ac:dyDescent="0.25">
      <c r="A35" s="317">
        <f t="shared" si="0"/>
        <v>29</v>
      </c>
      <c r="B35" s="321" t="s">
        <v>243</v>
      </c>
      <c r="C35" s="320" t="s">
        <v>26</v>
      </c>
      <c r="D35" s="332"/>
      <c r="E35" s="332"/>
      <c r="F35" s="332"/>
      <c r="G35" s="324"/>
      <c r="H35" s="324">
        <f>önk.kiad.!H35+'hivatal kiad.'!H34+'óvoda kiad.'!H35+'könyvtár kiad.'!H35</f>
        <v>10635000</v>
      </c>
      <c r="I35" s="324">
        <f>önk.kiad.!I35+'hivatal kiad.'!I34+'óvoda kiad.'!I35+'könyvtár kiad.'!I35</f>
        <v>0</v>
      </c>
      <c r="J35" s="7"/>
      <c r="K35" s="434">
        <f>[1]önk.kiad.!K35+'[1]hivatal kiad.'!M35+'[1]óvoda kiad.'!K35+'[1]könyvtár kiad.'!K35</f>
        <v>0</v>
      </c>
      <c r="L35" s="434">
        <f>[1]önk.kiad.!L35+'[1]hivatal kiad.'!P35+'[1]óvoda kiad.'!L35+'[1]könyvtár kiad.'!L35</f>
        <v>0</v>
      </c>
    </row>
    <row r="36" spans="1:12" ht="15.75" x14ac:dyDescent="0.25">
      <c r="A36" s="317">
        <f t="shared" si="0"/>
        <v>30</v>
      </c>
      <c r="B36" s="321" t="s">
        <v>244</v>
      </c>
      <c r="C36" s="320" t="s">
        <v>25</v>
      </c>
      <c r="D36" s="332"/>
      <c r="E36" s="332"/>
      <c r="F36" s="332"/>
      <c r="G36" s="324">
        <f>önk.kiad.!G36+'hivatal kiad.'!G35+'óvoda kiad.'!G36+'könyvtár kiad.'!G36</f>
        <v>16540000</v>
      </c>
      <c r="H36" s="324">
        <f>önk.kiad.!H36+'hivatal kiad.'!H35+'óvoda kiad.'!H36+'könyvtár kiad.'!H36</f>
        <v>15756800</v>
      </c>
      <c r="I36" s="324">
        <f>önk.kiad.!I36+'hivatal kiad.'!I35+'óvoda kiad.'!I36+'könyvtár kiad.'!I36</f>
        <v>783200</v>
      </c>
      <c r="J36" s="7"/>
      <c r="K36" s="434">
        <f>[1]önk.kiad.!K36+'[1]hivatal kiad.'!M36+'[1]óvoda kiad.'!K36+'[1]könyvtár kiad.'!K36</f>
        <v>11145000</v>
      </c>
      <c r="L36" s="434">
        <f>[1]önk.kiad.!L36+'[1]hivatal kiad.'!P36+'[1]óvoda kiad.'!L36+'[1]könyvtár kiad.'!L36</f>
        <v>11139016</v>
      </c>
    </row>
    <row r="37" spans="1:12" ht="15.75" x14ac:dyDescent="0.25">
      <c r="A37" s="325">
        <f t="shared" si="0"/>
        <v>31</v>
      </c>
      <c r="B37" s="326" t="s">
        <v>135</v>
      </c>
      <c r="C37" s="334" t="s">
        <v>122</v>
      </c>
      <c r="D37" s="334"/>
      <c r="E37" s="334"/>
      <c r="F37" s="334"/>
      <c r="G37" s="329">
        <f>SUM(G35:G36)</f>
        <v>16540000</v>
      </c>
      <c r="H37" s="329">
        <f>SUM(H35:H36)</f>
        <v>26391800</v>
      </c>
      <c r="I37" s="329">
        <f>SUM(I35:I36)</f>
        <v>783200</v>
      </c>
      <c r="J37" s="26"/>
      <c r="K37" s="436">
        <f>[1]önk.kiad.!K37+'[1]hivatal kiad.'!M37+'[1]óvoda kiad.'!K37+'[1]könyvtár kiad.'!K37</f>
        <v>11145000</v>
      </c>
      <c r="L37" s="436">
        <f>[1]önk.kiad.!L37+'[1]hivatal kiad.'!P37+'[1]óvoda kiad.'!L37+'[1]könyvtár kiad.'!L37</f>
        <v>11139016</v>
      </c>
    </row>
    <row r="38" spans="1:12" ht="15.75" x14ac:dyDescent="0.25">
      <c r="A38" s="317">
        <f t="shared" si="0"/>
        <v>32</v>
      </c>
      <c r="B38" s="366" t="s">
        <v>360</v>
      </c>
      <c r="C38" s="337" t="s">
        <v>361</v>
      </c>
      <c r="D38" s="337"/>
      <c r="E38" s="337"/>
      <c r="F38" s="337"/>
      <c r="G38" s="367"/>
      <c r="H38" s="367"/>
      <c r="I38" s="367"/>
      <c r="J38" s="37"/>
      <c r="K38" s="434">
        <f>[1]önk.kiad.!K38+'[1]hivatal kiad.'!M38+'[1]óvoda kiad.'!K38+'[1]könyvtár kiad.'!K38</f>
        <v>2260200</v>
      </c>
      <c r="L38" s="434">
        <f>[1]önk.kiad.!L38+'[1]hivatal kiad.'!P38+'[1]óvoda kiad.'!L38+'[1]könyvtár kiad.'!L38</f>
        <v>2260200</v>
      </c>
    </row>
    <row r="39" spans="1:12" ht="15.75" x14ac:dyDescent="0.25">
      <c r="A39" s="317">
        <f t="shared" si="0"/>
        <v>33</v>
      </c>
      <c r="B39" s="321" t="s">
        <v>245</v>
      </c>
      <c r="C39" s="320" t="s">
        <v>30</v>
      </c>
      <c r="D39" s="332"/>
      <c r="E39" s="332"/>
      <c r="F39" s="332"/>
      <c r="G39" s="324">
        <f>önk.kiad.!G39+'hivatal kiad.'!G37+'óvoda kiad.'!G38+'könyvtár kiad.'!G38</f>
        <v>800000</v>
      </c>
      <c r="H39" s="324">
        <f>önk.kiad.!H39+'hivatal kiad.'!H37+'óvoda kiad.'!H38+'könyvtár kiad.'!H38</f>
        <v>0</v>
      </c>
      <c r="I39" s="324">
        <f>önk.kiad.!I39+'hivatal kiad.'!I37+'óvoda kiad.'!I38+'könyvtár kiad.'!I38</f>
        <v>800000</v>
      </c>
      <c r="J39" s="7"/>
      <c r="K39" s="434">
        <f>[1]önk.kiad.!K39+'[1]hivatal kiad.'!M39+'[1]óvoda kiad.'!K39+'[1]könyvtár kiad.'!K39</f>
        <v>1371939</v>
      </c>
      <c r="L39" s="434">
        <f>[1]önk.kiad.!L39+'[1]hivatal kiad.'!P39+'[1]óvoda kiad.'!L39+'[1]könyvtár kiad.'!L39</f>
        <v>1371939</v>
      </c>
    </row>
    <row r="40" spans="1:12" ht="15.75" x14ac:dyDescent="0.25">
      <c r="A40" s="317">
        <f t="shared" si="0"/>
        <v>34</v>
      </c>
      <c r="B40" s="321" t="s">
        <v>246</v>
      </c>
      <c r="C40" s="320" t="s">
        <v>42</v>
      </c>
      <c r="D40" s="332"/>
      <c r="E40" s="332"/>
      <c r="F40" s="332"/>
      <c r="G40" s="324">
        <f>önk.kiad.!G40+'hivatal kiad.'!G38+'óvoda kiad.'!G39+'könyvtár kiad.'!G39</f>
        <v>31033000</v>
      </c>
      <c r="H40" s="324">
        <f>önk.kiad.!H40+'hivatal kiad.'!H38+'óvoda kiad.'!H39+'könyvtár kiad.'!H39</f>
        <v>5500000</v>
      </c>
      <c r="I40" s="324">
        <f>önk.kiad.!I40+'hivatal kiad.'!I38+'óvoda kiad.'!I39+'könyvtár kiad.'!I39</f>
        <v>25533000</v>
      </c>
      <c r="J40" s="7"/>
      <c r="K40" s="434">
        <f>[1]önk.kiad.!K40+'[1]hivatal kiad.'!M40+'[1]óvoda kiad.'!K40+'[1]könyvtár kiad.'!K40</f>
        <v>31033000</v>
      </c>
      <c r="L40" s="434">
        <f>[1]önk.kiad.!L40+'[1]hivatal kiad.'!P40+'[1]óvoda kiad.'!L40+'[1]könyvtár kiad.'!L40</f>
        <v>25569101</v>
      </c>
    </row>
    <row r="41" spans="1:12" ht="15.75" x14ac:dyDescent="0.25">
      <c r="A41" s="317">
        <f t="shared" si="0"/>
        <v>35</v>
      </c>
      <c r="B41" s="321" t="s">
        <v>159</v>
      </c>
      <c r="C41" s="320" t="s">
        <v>158</v>
      </c>
      <c r="D41" s="332"/>
      <c r="E41" s="332"/>
      <c r="F41" s="332"/>
      <c r="G41" s="324">
        <f>önk.kiad.!G41+'hivatal kiad.'!G39+'óvoda kiad.'!G40+'könyvtár kiad.'!G40</f>
        <v>65150286</v>
      </c>
      <c r="H41" s="324">
        <f>önk.kiad.!H41+'hivatal kiad.'!H39+'óvoda kiad.'!H40+'könyvtár kiad.'!H40</f>
        <v>65150286</v>
      </c>
      <c r="I41" s="324">
        <f>önk.kiad.!I41+'hivatal kiad.'!I39+'óvoda kiad.'!I40+'könyvtár kiad.'!I40</f>
        <v>0</v>
      </c>
      <c r="J41" s="7"/>
      <c r="K41" s="434">
        <f>[1]önk.kiad.!K41+'[1]hivatal kiad.'!M41+'[1]óvoda kiad.'!K41+'[1]könyvtár kiad.'!K41</f>
        <v>113913027</v>
      </c>
      <c r="L41" s="434">
        <f>[1]önk.kiad.!L41+'[1]hivatal kiad.'!P41+'[1]óvoda kiad.'!L41+'[1]könyvtár kiad.'!L41</f>
        <v>0</v>
      </c>
    </row>
    <row r="42" spans="1:12" ht="15.75" x14ac:dyDescent="0.25">
      <c r="A42" s="325">
        <f t="shared" si="0"/>
        <v>36</v>
      </c>
      <c r="B42" s="335" t="s">
        <v>123</v>
      </c>
      <c r="C42" s="334" t="s">
        <v>124</v>
      </c>
      <c r="D42" s="334"/>
      <c r="E42" s="334"/>
      <c r="F42" s="334"/>
      <c r="G42" s="329">
        <f>SUM(G39:G41)</f>
        <v>96983286</v>
      </c>
      <c r="H42" s="329">
        <f>SUM(H39:H41)</f>
        <v>70650286</v>
      </c>
      <c r="I42" s="329">
        <f>SUM(I39:I41)</f>
        <v>26333000</v>
      </c>
      <c r="J42" s="26"/>
      <c r="K42" s="437">
        <f>[1]önk.kiad.!K42+'[1]hivatal kiad.'!M41+'[1]óvoda kiad.'!K41+'[1]könyvtár kiad.'!K41</f>
        <v>148578166</v>
      </c>
      <c r="L42" s="436">
        <f>[1]önk.kiad.!L42+'[1]hivatal kiad.'!P42+'[1]óvoda kiad.'!L42+'[1]könyvtár kiad.'!L42</f>
        <v>29201240</v>
      </c>
    </row>
    <row r="43" spans="1:12" ht="15.75" x14ac:dyDescent="0.25">
      <c r="A43" s="317">
        <f t="shared" si="0"/>
        <v>37</v>
      </c>
      <c r="B43" s="336" t="s">
        <v>363</v>
      </c>
      <c r="C43" s="337" t="s">
        <v>364</v>
      </c>
      <c r="D43" s="337"/>
      <c r="E43" s="337"/>
      <c r="F43" s="337"/>
      <c r="G43" s="367"/>
      <c r="H43" s="367"/>
      <c r="I43" s="367"/>
      <c r="J43" s="37"/>
      <c r="K43" s="438">
        <f>[1]önk.kiad.!K43+'[1]hivatal kiad.'!M42+'[1]óvoda kiad.'!K42+'[1]könyvtár kiad.'!K42</f>
        <v>237424186</v>
      </c>
      <c r="L43" s="434">
        <f>[1]önk.kiad.!L43+'[1]hivatal kiad.'!P42+'[1]óvoda kiad.'!L42+'[1]könyvtár kiad.'!L42</f>
        <v>154429421</v>
      </c>
    </row>
    <row r="44" spans="1:12" ht="15.75" x14ac:dyDescent="0.25">
      <c r="A44" s="388">
        <f t="shared" si="0"/>
        <v>38</v>
      </c>
      <c r="B44" s="391" t="s">
        <v>368</v>
      </c>
      <c r="C44" s="392" t="s">
        <v>369</v>
      </c>
      <c r="D44" s="337"/>
      <c r="E44" s="337"/>
      <c r="F44" s="337"/>
      <c r="G44" s="367"/>
      <c r="H44" s="367"/>
      <c r="I44" s="367"/>
      <c r="J44" s="37"/>
      <c r="K44" s="438">
        <f>[1]önk.kiad.!K44+'[1]hivatal kiad.'!M43+'[1]óvoda kiad.'!K43+'[1]könyvtár kiad.'!K43</f>
        <v>589913</v>
      </c>
      <c r="L44" s="434">
        <f>[1]önk.kiad.!L44+'[1]hivatal kiad.'!P43+'[1]óvoda kiad.'!L43+'[1]könyvtár kiad.'!L43</f>
        <v>142311</v>
      </c>
    </row>
    <row r="45" spans="1:12" ht="15.75" x14ac:dyDescent="0.25">
      <c r="A45" s="317">
        <f t="shared" si="0"/>
        <v>39</v>
      </c>
      <c r="B45" s="321" t="s">
        <v>247</v>
      </c>
      <c r="C45" s="320" t="s">
        <v>98</v>
      </c>
      <c r="D45" s="332"/>
      <c r="E45" s="332"/>
      <c r="F45" s="332"/>
      <c r="G45" s="324">
        <f>önk.kiad.!G45+'hivatal kiad.'!G41+'óvoda kiad.'!G44+'könyvtár kiad.'!G43</f>
        <v>9915355</v>
      </c>
      <c r="H45" s="324">
        <f>önk.kiad.!H45+'hivatal kiad.'!H41+'óvoda kiad.'!H44+'könyvtár kiad.'!H43</f>
        <v>0</v>
      </c>
      <c r="I45" s="324">
        <f>önk.kiad.!I45+'hivatal kiad.'!I41+'óvoda kiad.'!I44+'könyvtár kiad.'!I43</f>
        <v>9915355</v>
      </c>
      <c r="J45" s="7"/>
      <c r="K45" s="438">
        <f>[1]önk.kiad.!K45+'[1]hivatal kiad.'!M44+'[1]óvoda kiad.'!K44+'[1]könyvtár kiad.'!K44</f>
        <v>20572038</v>
      </c>
      <c r="L45" s="434">
        <f>[1]önk.kiad.!L45+'[1]hivatal kiad.'!P44+'[1]óvoda kiad.'!L44+'[1]könyvtár kiad.'!L44</f>
        <v>4348629</v>
      </c>
    </row>
    <row r="46" spans="1:12" ht="15.75" x14ac:dyDescent="0.25">
      <c r="A46" s="317">
        <f t="shared" si="0"/>
        <v>40</v>
      </c>
      <c r="B46" s="321" t="s">
        <v>248</v>
      </c>
      <c r="C46" s="320" t="s">
        <v>36</v>
      </c>
      <c r="D46" s="332"/>
      <c r="E46" s="332"/>
      <c r="F46" s="332"/>
      <c r="G46" s="324">
        <f>önk.kiad.!G46+'hivatal kiad.'!G42+'óvoda kiad.'!G45+'könyvtár kiad.'!G44</f>
        <v>2677146</v>
      </c>
      <c r="H46" s="324">
        <f>önk.kiad.!H46+'hivatal kiad.'!H42+'óvoda kiad.'!H45+'könyvtár kiad.'!H44</f>
        <v>0</v>
      </c>
      <c r="I46" s="324">
        <f>önk.kiad.!I46+'hivatal kiad.'!I42+'óvoda kiad.'!I45+'könyvtár kiad.'!I44</f>
        <v>2677146</v>
      </c>
      <c r="J46" s="7"/>
      <c r="K46" s="438">
        <f>[1]önk.kiad.!K46+'[1]hivatal kiad.'!M45+'[1]óvoda kiad.'!K45+'[1]könyvtár kiad.'!K45</f>
        <v>4514705</v>
      </c>
      <c r="L46" s="434">
        <f>[1]önk.kiad.!L46+'[1]hivatal kiad.'!P45+'[1]óvoda kiad.'!L45+'[1]könyvtár kiad.'!L45</f>
        <v>2378867</v>
      </c>
    </row>
    <row r="47" spans="1:12" ht="15.75" x14ac:dyDescent="0.25">
      <c r="A47" s="325">
        <f t="shared" si="0"/>
        <v>41</v>
      </c>
      <c r="B47" s="326" t="s">
        <v>125</v>
      </c>
      <c r="C47" s="334" t="s">
        <v>126</v>
      </c>
      <c r="D47" s="334"/>
      <c r="E47" s="334"/>
      <c r="F47" s="334"/>
      <c r="G47" s="329">
        <f>SUM(G45:G46)</f>
        <v>12592501</v>
      </c>
      <c r="H47" s="329">
        <f>SUM(H45:H46)</f>
        <v>0</v>
      </c>
      <c r="I47" s="329">
        <f>SUM(I45:I46)</f>
        <v>12592501</v>
      </c>
      <c r="J47" s="26"/>
      <c r="K47" s="436">
        <f>SUM(K43:K46)</f>
        <v>263100842</v>
      </c>
      <c r="L47" s="436">
        <f>SUM(L43:L46)</f>
        <v>161299228</v>
      </c>
    </row>
    <row r="48" spans="1:12" ht="15.75" x14ac:dyDescent="0.25">
      <c r="A48" s="317">
        <f t="shared" si="0"/>
        <v>42</v>
      </c>
      <c r="B48" s="321" t="s">
        <v>249</v>
      </c>
      <c r="C48" s="320" t="s">
        <v>35</v>
      </c>
      <c r="D48" s="332"/>
      <c r="E48" s="332"/>
      <c r="F48" s="332"/>
      <c r="G48" s="324">
        <f>önk.kiad.!G48+'hivatal kiad.'!G47+'óvoda kiad.'!G47+'könyvtár kiad.'!G47</f>
        <v>207448620</v>
      </c>
      <c r="H48" s="324">
        <f>önk.kiad.!H48+'hivatal kiad.'!H47+'óvoda kiad.'!H47+'könyvtár kiad.'!H47</f>
        <v>187487989</v>
      </c>
      <c r="I48" s="324">
        <f>önk.kiad.!I48+'hivatal kiad.'!I47+'óvoda kiad.'!I47+'könyvtár kiad.'!I47</f>
        <v>19960631</v>
      </c>
      <c r="J48" s="7"/>
      <c r="K48" s="434">
        <f>[1]önk.kiad.!K48+'[1]hivatal kiad.'!M48+'[1]óvoda kiad.'!K48+'[1]könyvtár kiad.'!K48</f>
        <v>66225307</v>
      </c>
      <c r="L48" s="434">
        <f>[1]önk.kiad.!L48+'[1]hivatal kiad.'!P48+'[1]óvoda kiad.'!L48+'[1]könyvtár kiad.'!L48</f>
        <v>36803562</v>
      </c>
    </row>
    <row r="49" spans="1:986" ht="15.75" x14ac:dyDescent="0.25">
      <c r="A49" s="317">
        <f t="shared" si="0"/>
        <v>43</v>
      </c>
      <c r="B49" s="321" t="s">
        <v>150</v>
      </c>
      <c r="C49" s="320" t="s">
        <v>37</v>
      </c>
      <c r="D49" s="320"/>
      <c r="E49" s="320"/>
      <c r="F49" s="320"/>
      <c r="G49" s="324">
        <f>önk.kiad.!G49+'hivatal kiad.'!G46+'óvoda kiad.'!G48+'könyvtár kiad.'!G47</f>
        <v>58201181</v>
      </c>
      <c r="H49" s="324">
        <f>önk.kiad.!H49+'hivatal kiad.'!H46+'óvoda kiad.'!H48+'könyvtár kiad.'!H47</f>
        <v>49811811.023622043</v>
      </c>
      <c r="I49" s="324">
        <f>önk.kiad.!I49+'hivatal kiad.'!I46+'óvoda kiad.'!I48+'könyvtár kiad.'!I47</f>
        <v>8389370.0787401572</v>
      </c>
      <c r="J49" s="7"/>
      <c r="K49" s="434">
        <f>[1]önk.kiad.!K49+'[1]hivatal kiad.'!M49+'[1]óvoda kiad.'!K49+'[1]könyvtár kiad.'!K49</f>
        <v>41195558</v>
      </c>
      <c r="L49" s="434">
        <f>[1]önk.kiad.!L49+'[1]hivatal kiad.'!P49+'[1]óvoda kiad.'!L49+'[1]könyvtár kiad.'!L49</f>
        <v>8466865</v>
      </c>
    </row>
    <row r="50" spans="1:986" ht="15.75" x14ac:dyDescent="0.25">
      <c r="A50" s="325">
        <f t="shared" si="0"/>
        <v>44</v>
      </c>
      <c r="B50" s="326" t="s">
        <v>127</v>
      </c>
      <c r="C50" s="334" t="s">
        <v>128</v>
      </c>
      <c r="D50" s="334"/>
      <c r="E50" s="334"/>
      <c r="F50" s="334"/>
      <c r="G50" s="329">
        <f>SUM(G48:G49)</f>
        <v>265649801</v>
      </c>
      <c r="H50" s="329">
        <f>SUM(H48:H49)</f>
        <v>237299800.02362204</v>
      </c>
      <c r="I50" s="329">
        <f>SUM(I48:I49)</f>
        <v>28350001.078740157</v>
      </c>
      <c r="J50" s="26"/>
      <c r="K50" s="436">
        <f>[1]önk.kiad.!K50+'[1]hivatal kiad.'!M50+'[1]óvoda kiad.'!K50+'[1]könyvtár kiad.'!K50</f>
        <v>107420865</v>
      </c>
      <c r="L50" s="436">
        <f>[1]önk.kiad.!L50+'[1]hivatal kiad.'!P50+'[1]óvoda kiad.'!L50+'[1]könyvtár kiad.'!L50</f>
        <v>45270427</v>
      </c>
    </row>
    <row r="51" spans="1:986" ht="30" x14ac:dyDescent="0.25">
      <c r="A51" s="317">
        <f t="shared" si="0"/>
        <v>45</v>
      </c>
      <c r="B51" s="321" t="s">
        <v>250</v>
      </c>
      <c r="C51" s="320" t="s">
        <v>154</v>
      </c>
      <c r="D51" s="320"/>
      <c r="E51" s="320"/>
      <c r="F51" s="320"/>
      <c r="G51" s="324">
        <f>önk.kiad.!G51+'hivatal kiad.'!G48+'óvoda kiad.'!G50+'könyvtár kiad.'!G50</f>
        <v>6000000</v>
      </c>
      <c r="H51" s="324">
        <f>önk.kiad.!H51+'hivatal kiad.'!H48+'óvoda kiad.'!H50+'könyvtár kiad.'!H50</f>
        <v>6000000</v>
      </c>
      <c r="I51" s="324">
        <f>önk.kiad.!I51+'hivatal kiad.'!I48+'óvoda kiad.'!I50+'könyvtár kiad.'!I50</f>
        <v>0</v>
      </c>
      <c r="J51" s="7"/>
      <c r="K51" s="434">
        <f>[1]önk.kiad.!K51+'[1]hivatal kiad.'!M51+'[1]óvoda kiad.'!K51+'[1]könyvtár kiad.'!K51</f>
        <v>6000000</v>
      </c>
      <c r="L51" s="434">
        <f>[1]önk.kiad.!L51+'[1]hivatal kiad.'!P51+'[1]óvoda kiad.'!L51+'[1]könyvtár kiad.'!L51</f>
        <v>0</v>
      </c>
    </row>
    <row r="52" spans="1:986" ht="15.75" x14ac:dyDescent="0.25">
      <c r="A52" s="325">
        <f t="shared" si="0"/>
        <v>46</v>
      </c>
      <c r="B52" s="326" t="s">
        <v>129</v>
      </c>
      <c r="C52" s="334" t="s">
        <v>130</v>
      </c>
      <c r="D52" s="334"/>
      <c r="E52" s="334"/>
      <c r="F52" s="334"/>
      <c r="G52" s="329">
        <f>SUM(G51)</f>
        <v>6000000</v>
      </c>
      <c r="H52" s="329">
        <f>SUM(H51)</f>
        <v>6000000</v>
      </c>
      <c r="I52" s="329">
        <f>SUM(I51)</f>
        <v>0</v>
      </c>
      <c r="J52" s="48"/>
      <c r="K52" s="435">
        <f>SUM(K51)</f>
        <v>6000000</v>
      </c>
      <c r="L52" s="435">
        <f>SUM(L51)</f>
        <v>0</v>
      </c>
    </row>
    <row r="53" spans="1:986" ht="37.15" customHeight="1" x14ac:dyDescent="0.25">
      <c r="A53" s="325">
        <f t="shared" si="0"/>
        <v>47</v>
      </c>
      <c r="B53" s="340" t="s">
        <v>251</v>
      </c>
      <c r="C53" s="656" t="s">
        <v>252</v>
      </c>
      <c r="D53" s="656"/>
      <c r="E53" s="656"/>
      <c r="F53" s="656"/>
      <c r="G53" s="393">
        <f>G19+G20+G34+G37+G42+G47+G50+G52</f>
        <v>952982915.28500009</v>
      </c>
      <c r="H53" s="393">
        <f>H52+H50+H47+H42+H37+H34+H20+H19</f>
        <v>873653998.90862203</v>
      </c>
      <c r="I53" s="393">
        <f>I52+I50+I47+I42+I37+I34+I20+I19</f>
        <v>89963916.478740156</v>
      </c>
      <c r="J53" s="36"/>
      <c r="K53" s="435">
        <f>K19+K20+K34+K37+K42+K47+K50+K52</f>
        <v>1118780029</v>
      </c>
      <c r="L53" s="435">
        <f>L19+L20+L34+L37+L42+L47+L50+L52</f>
        <v>789854432</v>
      </c>
    </row>
    <row r="54" spans="1:986" ht="15.75" x14ac:dyDescent="0.25">
      <c r="A54" s="341"/>
      <c r="K54" s="439"/>
      <c r="L54" s="439"/>
    </row>
    <row r="55" spans="1:986" s="13" customFormat="1" ht="22.15" customHeight="1" x14ac:dyDescent="0.25">
      <c r="A55" s="654" t="s">
        <v>253</v>
      </c>
      <c r="B55" s="654"/>
      <c r="C55" s="654"/>
      <c r="D55" s="654"/>
      <c r="E55" s="654"/>
      <c r="F55" s="654"/>
      <c r="G55" s="654"/>
      <c r="H55" s="654"/>
      <c r="I55" s="654"/>
      <c r="J55" s="654"/>
      <c r="K55" s="440"/>
      <c r="L55" s="439"/>
      <c r="M55" s="41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</row>
    <row r="56" spans="1:986" ht="22.15" customHeight="1" x14ac:dyDescent="0.25">
      <c r="A56" s="651" t="s">
        <v>189</v>
      </c>
      <c r="B56" s="652" t="s">
        <v>110</v>
      </c>
      <c r="C56" s="653" t="s">
        <v>210</v>
      </c>
      <c r="D56" s="653"/>
      <c r="E56" s="653"/>
      <c r="F56" s="653"/>
      <c r="G56" s="633" t="s">
        <v>190</v>
      </c>
      <c r="H56" s="634" t="s">
        <v>319</v>
      </c>
      <c r="I56" s="635"/>
      <c r="J56" s="636"/>
      <c r="K56" s="660" t="s">
        <v>366</v>
      </c>
      <c r="L56" s="658" t="s">
        <v>367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  <c r="PQ56" s="16"/>
      <c r="PR56" s="16"/>
      <c r="PS56" s="16"/>
      <c r="PT56" s="16"/>
      <c r="PU56" s="16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6"/>
      <c r="QU56" s="16"/>
      <c r="QV56" s="16"/>
      <c r="QW56" s="16"/>
      <c r="QX56" s="16"/>
      <c r="QY56" s="16"/>
      <c r="QZ56" s="16"/>
      <c r="RA56" s="16"/>
      <c r="RB56" s="16"/>
      <c r="RC56" s="16"/>
      <c r="RD56" s="16"/>
      <c r="RE56" s="16"/>
      <c r="RF56" s="16"/>
      <c r="RG56" s="16"/>
      <c r="RH56" s="16"/>
      <c r="RI56" s="16"/>
      <c r="RJ56" s="16"/>
      <c r="RK56" s="16"/>
      <c r="RL56" s="16"/>
      <c r="RM56" s="16"/>
      <c r="RN56" s="16"/>
      <c r="RO56" s="16"/>
      <c r="RP56" s="16"/>
      <c r="RQ56" s="16"/>
      <c r="RR56" s="16"/>
      <c r="RS56" s="16"/>
      <c r="RT56" s="16"/>
      <c r="RU56" s="16"/>
      <c r="RV56" s="16"/>
      <c r="RW56" s="16"/>
      <c r="RX56" s="16"/>
      <c r="RY56" s="16"/>
      <c r="RZ56" s="16"/>
      <c r="SA56" s="16"/>
      <c r="SB56" s="16"/>
      <c r="SC56" s="16"/>
      <c r="SD56" s="16"/>
      <c r="SE56" s="16"/>
      <c r="SF56" s="16"/>
      <c r="SG56" s="16"/>
      <c r="SH56" s="16"/>
      <c r="SI56" s="16"/>
      <c r="SJ56" s="16"/>
      <c r="SK56" s="16"/>
      <c r="SL56" s="16"/>
      <c r="SM56" s="16"/>
      <c r="SN56" s="16"/>
      <c r="SO56" s="16"/>
      <c r="SP56" s="16"/>
      <c r="SQ56" s="16"/>
      <c r="SR56" s="16"/>
      <c r="SS56" s="16"/>
      <c r="ST56" s="16"/>
      <c r="SU56" s="16"/>
      <c r="SV56" s="16"/>
      <c r="SW56" s="16"/>
      <c r="SX56" s="16"/>
      <c r="SY56" s="16"/>
      <c r="SZ56" s="16"/>
      <c r="TA56" s="16"/>
      <c r="TB56" s="16"/>
      <c r="TC56" s="16"/>
      <c r="TD56" s="16"/>
      <c r="TE56" s="16"/>
      <c r="TF56" s="16"/>
      <c r="TG56" s="16"/>
      <c r="TH56" s="16"/>
      <c r="TI56" s="16"/>
      <c r="TJ56" s="16"/>
      <c r="TK56" s="16"/>
      <c r="TL56" s="16"/>
      <c r="TM56" s="16"/>
      <c r="TN56" s="16"/>
      <c r="TO56" s="16"/>
      <c r="TP56" s="16"/>
      <c r="TQ56" s="16"/>
      <c r="TR56" s="16"/>
      <c r="TS56" s="16"/>
      <c r="TT56" s="16"/>
      <c r="TU56" s="16"/>
      <c r="TV56" s="16"/>
      <c r="TW56" s="16"/>
      <c r="TX56" s="16"/>
      <c r="TY56" s="16"/>
      <c r="TZ56" s="16"/>
      <c r="UA56" s="16"/>
      <c r="UB56" s="16"/>
      <c r="UC56" s="16"/>
      <c r="UD56" s="16"/>
      <c r="UE56" s="16"/>
      <c r="UF56" s="16"/>
      <c r="UG56" s="16"/>
      <c r="UH56" s="16"/>
      <c r="UI56" s="16"/>
      <c r="UJ56" s="16"/>
      <c r="UK56" s="16"/>
      <c r="UL56" s="16"/>
      <c r="UM56" s="16"/>
      <c r="UN56" s="16"/>
      <c r="UO56" s="16"/>
      <c r="UP56" s="16"/>
      <c r="UQ56" s="16"/>
      <c r="UR56" s="16"/>
      <c r="US56" s="16"/>
      <c r="UT56" s="16"/>
      <c r="UU56" s="16"/>
      <c r="UV56" s="16"/>
      <c r="UW56" s="16"/>
      <c r="UX56" s="16"/>
      <c r="UY56" s="16"/>
      <c r="UZ56" s="16"/>
      <c r="VA56" s="16"/>
      <c r="VB56" s="16"/>
      <c r="VC56" s="16"/>
      <c r="VD56" s="16"/>
      <c r="VE56" s="16"/>
      <c r="VF56" s="16"/>
      <c r="VG56" s="16"/>
      <c r="VH56" s="16"/>
      <c r="VI56" s="16"/>
      <c r="VJ56" s="16"/>
      <c r="VK56" s="16"/>
      <c r="VL56" s="16"/>
      <c r="VM56" s="16"/>
      <c r="VN56" s="16"/>
      <c r="VO56" s="16"/>
      <c r="VP56" s="16"/>
      <c r="VQ56" s="16"/>
      <c r="VR56" s="16"/>
      <c r="VS56" s="16"/>
      <c r="VT56" s="16"/>
      <c r="VU56" s="16"/>
      <c r="VV56" s="16"/>
      <c r="VW56" s="16"/>
      <c r="VX56" s="16"/>
      <c r="VY56" s="16"/>
      <c r="VZ56" s="16"/>
      <c r="WA56" s="16"/>
      <c r="WB56" s="16"/>
      <c r="WC56" s="16"/>
      <c r="WD56" s="16"/>
      <c r="WE56" s="16"/>
      <c r="WF56" s="16"/>
      <c r="WG56" s="16"/>
      <c r="WH56" s="16"/>
      <c r="WI56" s="16"/>
      <c r="WJ56" s="16"/>
      <c r="WK56" s="16"/>
      <c r="WL56" s="16"/>
      <c r="WM56" s="16"/>
      <c r="WN56" s="16"/>
      <c r="WO56" s="16"/>
      <c r="WP56" s="16"/>
      <c r="WQ56" s="16"/>
      <c r="WR56" s="16"/>
      <c r="WS56" s="16"/>
      <c r="WT56" s="16"/>
      <c r="WU56" s="16"/>
      <c r="WV56" s="16"/>
      <c r="WW56" s="16"/>
      <c r="WX56" s="16"/>
      <c r="WY56" s="16"/>
      <c r="WZ56" s="16"/>
      <c r="XA56" s="16"/>
      <c r="XB56" s="16"/>
      <c r="XC56" s="16"/>
      <c r="XD56" s="16"/>
      <c r="XE56" s="16"/>
      <c r="XF56" s="16"/>
      <c r="XG56" s="16"/>
      <c r="XH56" s="16"/>
      <c r="XI56" s="16"/>
      <c r="XJ56" s="16"/>
      <c r="XK56" s="16"/>
      <c r="XL56" s="16"/>
      <c r="XM56" s="16"/>
      <c r="XN56" s="16"/>
      <c r="XO56" s="16"/>
      <c r="XP56" s="16"/>
      <c r="XQ56" s="16"/>
      <c r="XR56" s="16"/>
      <c r="XS56" s="16"/>
      <c r="XT56" s="16"/>
      <c r="XU56" s="16"/>
      <c r="XV56" s="16"/>
      <c r="XW56" s="16"/>
      <c r="XX56" s="16"/>
      <c r="XY56" s="16"/>
      <c r="XZ56" s="16"/>
      <c r="YA56" s="16"/>
      <c r="YB56" s="16"/>
      <c r="YC56" s="16"/>
      <c r="YD56" s="16"/>
      <c r="YE56" s="16"/>
      <c r="YF56" s="16"/>
      <c r="YG56" s="16"/>
      <c r="YH56" s="16"/>
      <c r="YI56" s="16"/>
      <c r="YJ56" s="16"/>
      <c r="YK56" s="16"/>
      <c r="YL56" s="16"/>
      <c r="YM56" s="16"/>
      <c r="YN56" s="16"/>
      <c r="YO56" s="16"/>
      <c r="YP56" s="16"/>
      <c r="YQ56" s="16"/>
      <c r="YR56" s="16"/>
      <c r="YS56" s="16"/>
      <c r="YT56" s="16"/>
      <c r="YU56" s="16"/>
      <c r="YV56" s="16"/>
      <c r="YW56" s="16"/>
      <c r="YX56" s="16"/>
      <c r="YY56" s="16"/>
      <c r="YZ56" s="16"/>
      <c r="ZA56" s="16"/>
      <c r="ZB56" s="16"/>
      <c r="ZC56" s="16"/>
      <c r="ZD56" s="16"/>
      <c r="ZE56" s="16"/>
      <c r="ZF56" s="16"/>
      <c r="ZG56" s="16"/>
      <c r="ZH56" s="16"/>
      <c r="ZI56" s="16"/>
      <c r="ZJ56" s="16"/>
      <c r="ZK56" s="16"/>
      <c r="ZL56" s="16"/>
      <c r="ZM56" s="16"/>
      <c r="ZN56" s="16"/>
      <c r="ZO56" s="16"/>
      <c r="ZP56" s="16"/>
      <c r="ZQ56" s="16"/>
      <c r="ZR56" s="16"/>
      <c r="ZS56" s="16"/>
      <c r="ZT56" s="16"/>
      <c r="ZU56" s="16"/>
      <c r="ZV56" s="16"/>
      <c r="ZW56" s="16"/>
      <c r="ZX56" s="16"/>
      <c r="ZY56" s="16"/>
      <c r="ZZ56" s="16"/>
      <c r="AAA56" s="16"/>
      <c r="AAB56" s="16"/>
      <c r="AAC56" s="16"/>
      <c r="AAD56" s="16"/>
      <c r="AAE56" s="16"/>
      <c r="AAF56" s="16"/>
      <c r="AAG56" s="16"/>
      <c r="AAH56" s="16"/>
      <c r="AAI56" s="16"/>
      <c r="AAJ56" s="16"/>
      <c r="AAK56" s="16"/>
      <c r="AAL56" s="16"/>
      <c r="AAM56" s="16"/>
      <c r="AAN56" s="16"/>
      <c r="AAO56" s="16"/>
      <c r="AAP56" s="16"/>
      <c r="AAQ56" s="16"/>
      <c r="AAR56" s="16"/>
      <c r="AAS56" s="16"/>
      <c r="AAT56" s="16"/>
      <c r="AAU56" s="16"/>
      <c r="AAV56" s="16"/>
      <c r="AAW56" s="16"/>
      <c r="AAX56" s="16"/>
      <c r="AAY56" s="16"/>
      <c r="AAZ56" s="16"/>
      <c r="ABA56" s="16"/>
      <c r="ABB56" s="16"/>
      <c r="ABC56" s="16"/>
      <c r="ABD56" s="16"/>
      <c r="ABE56" s="16"/>
      <c r="ABF56" s="16"/>
      <c r="ABG56" s="16"/>
      <c r="ABH56" s="16"/>
      <c r="ABI56" s="16"/>
      <c r="ABJ56" s="16"/>
      <c r="ABK56" s="16"/>
      <c r="ABL56" s="16"/>
      <c r="ABM56" s="16"/>
      <c r="ABN56" s="16"/>
      <c r="ABO56" s="16"/>
      <c r="ABP56" s="16"/>
      <c r="ABQ56" s="16"/>
      <c r="ABR56" s="16"/>
      <c r="ABS56" s="16"/>
      <c r="ABT56" s="16"/>
      <c r="ABU56" s="16"/>
      <c r="ABV56" s="16"/>
      <c r="ABW56" s="16"/>
      <c r="ABX56" s="16"/>
      <c r="ABY56" s="16"/>
      <c r="ABZ56" s="16"/>
      <c r="ACA56" s="16"/>
      <c r="ACB56" s="16"/>
      <c r="ACC56" s="16"/>
      <c r="ACD56" s="16"/>
      <c r="ACE56" s="16"/>
      <c r="ACF56" s="16"/>
      <c r="ACG56" s="16"/>
      <c r="ACH56" s="16"/>
      <c r="ACI56" s="16"/>
      <c r="ACJ56" s="16"/>
      <c r="ACK56" s="16"/>
      <c r="ACL56" s="16"/>
      <c r="ACM56" s="16"/>
      <c r="ACN56" s="16"/>
      <c r="ACO56" s="16"/>
      <c r="ACP56" s="16"/>
      <c r="ACQ56" s="16"/>
      <c r="ACR56" s="16"/>
      <c r="ACS56" s="16"/>
      <c r="ACT56" s="16"/>
      <c r="ACU56" s="16"/>
      <c r="ACV56" s="16"/>
      <c r="ACW56" s="16"/>
      <c r="ACX56" s="16"/>
      <c r="ACY56" s="16"/>
      <c r="ACZ56" s="16"/>
      <c r="ADA56" s="16"/>
      <c r="ADB56" s="16"/>
      <c r="ADC56" s="16"/>
      <c r="ADD56" s="16"/>
      <c r="ADE56" s="16"/>
      <c r="ADF56" s="16"/>
      <c r="ADG56" s="16"/>
      <c r="ADH56" s="16"/>
      <c r="ADI56" s="16"/>
      <c r="ADJ56" s="16"/>
      <c r="ADK56" s="16"/>
      <c r="ADL56" s="16"/>
      <c r="ADM56" s="16"/>
      <c r="ADN56" s="16"/>
      <c r="ADO56" s="16"/>
      <c r="ADP56" s="16"/>
      <c r="ADQ56" s="16"/>
      <c r="ADR56" s="16"/>
      <c r="ADS56" s="16"/>
      <c r="ADT56" s="16"/>
      <c r="ADU56" s="16"/>
      <c r="ADV56" s="16"/>
      <c r="ADW56" s="16"/>
      <c r="ADX56" s="16"/>
      <c r="ADY56" s="16"/>
      <c r="ADZ56" s="16"/>
      <c r="AEA56" s="16"/>
      <c r="AEB56" s="16"/>
      <c r="AEC56" s="16"/>
      <c r="AED56" s="16"/>
      <c r="AEE56" s="16"/>
      <c r="AEF56" s="16"/>
      <c r="AEG56" s="16"/>
      <c r="AEH56" s="16"/>
      <c r="AEI56" s="16"/>
      <c r="AEJ56" s="16"/>
      <c r="AEK56" s="16"/>
      <c r="AEL56" s="16"/>
      <c r="AEM56" s="16"/>
      <c r="AEN56" s="16"/>
      <c r="AEO56" s="16"/>
      <c r="AEP56" s="16"/>
      <c r="AEQ56" s="16"/>
      <c r="AER56" s="16"/>
      <c r="AES56" s="16"/>
      <c r="AET56" s="16"/>
      <c r="AEU56" s="16"/>
      <c r="AEV56" s="16"/>
      <c r="AEW56" s="16"/>
      <c r="AEX56" s="16"/>
      <c r="AEY56" s="16"/>
      <c r="AEZ56" s="16"/>
      <c r="AFA56" s="16"/>
      <c r="AFB56" s="16"/>
      <c r="AFC56" s="16"/>
      <c r="AFD56" s="16"/>
      <c r="AFE56" s="16"/>
      <c r="AFF56" s="16"/>
      <c r="AFG56" s="16"/>
      <c r="AFH56" s="16"/>
      <c r="AFI56" s="16"/>
      <c r="AFJ56" s="16"/>
      <c r="AFK56" s="16"/>
      <c r="AFL56" s="16"/>
      <c r="AFM56" s="16"/>
      <c r="AFN56" s="16"/>
      <c r="AFO56" s="16"/>
      <c r="AFP56" s="16"/>
      <c r="AFQ56" s="16"/>
      <c r="AFR56" s="16"/>
      <c r="AFS56" s="16"/>
      <c r="AFT56" s="16"/>
      <c r="AFU56" s="16"/>
      <c r="AFV56" s="16"/>
      <c r="AFW56" s="16"/>
      <c r="AFX56" s="16"/>
      <c r="AFY56" s="16"/>
      <c r="AFZ56" s="16"/>
      <c r="AGA56" s="16"/>
      <c r="AGB56" s="16"/>
      <c r="AGC56" s="16"/>
      <c r="AGD56" s="16"/>
      <c r="AGE56" s="16"/>
      <c r="AGF56" s="16"/>
      <c r="AGG56" s="16"/>
      <c r="AGH56" s="16"/>
      <c r="AGI56" s="16"/>
      <c r="AGJ56" s="16"/>
      <c r="AGK56" s="16"/>
      <c r="AGL56" s="16"/>
      <c r="AGM56" s="16"/>
      <c r="AGN56" s="16"/>
      <c r="AGO56" s="16"/>
      <c r="AGP56" s="16"/>
      <c r="AGQ56" s="16"/>
      <c r="AGR56" s="16"/>
      <c r="AGS56" s="16"/>
      <c r="AGT56" s="16"/>
      <c r="AGU56" s="16"/>
      <c r="AGV56" s="16"/>
      <c r="AGW56" s="16"/>
      <c r="AGX56" s="16"/>
      <c r="AGY56" s="16"/>
      <c r="AGZ56" s="16"/>
      <c r="AHA56" s="16"/>
      <c r="AHB56" s="16"/>
      <c r="AHC56" s="16"/>
      <c r="AHD56" s="16"/>
      <c r="AHE56" s="16"/>
      <c r="AHF56" s="16"/>
      <c r="AHG56" s="16"/>
      <c r="AHH56" s="16"/>
      <c r="AHI56" s="16"/>
      <c r="AHJ56" s="16"/>
      <c r="AHK56" s="16"/>
      <c r="AHL56" s="16"/>
      <c r="AHM56" s="16"/>
      <c r="AHN56" s="16"/>
      <c r="AHO56" s="16"/>
      <c r="AHP56" s="16"/>
      <c r="AHQ56" s="16"/>
      <c r="AHR56" s="16"/>
      <c r="AHS56" s="16"/>
      <c r="AHT56" s="16"/>
      <c r="AHU56" s="16"/>
      <c r="AHV56" s="16"/>
      <c r="AHW56" s="16"/>
      <c r="AHX56" s="16"/>
      <c r="AHY56" s="16"/>
      <c r="AHZ56" s="16"/>
      <c r="AIA56" s="16"/>
      <c r="AIB56" s="16"/>
      <c r="AIC56" s="16"/>
      <c r="AID56" s="16"/>
      <c r="AIE56" s="16"/>
      <c r="AIF56" s="16"/>
      <c r="AIG56" s="16"/>
      <c r="AIH56" s="16"/>
      <c r="AII56" s="16"/>
      <c r="AIJ56" s="16"/>
      <c r="AIK56" s="16"/>
      <c r="AIL56" s="16"/>
      <c r="AIM56" s="16"/>
      <c r="AIN56" s="16"/>
      <c r="AIO56" s="16"/>
      <c r="AIP56" s="16"/>
      <c r="AIQ56" s="16"/>
      <c r="AIR56" s="16"/>
      <c r="AIS56" s="16"/>
      <c r="AIT56" s="16"/>
      <c r="AIU56" s="16"/>
      <c r="AIV56" s="16"/>
      <c r="AIW56" s="16"/>
      <c r="AIX56" s="16"/>
      <c r="AIY56" s="16"/>
      <c r="AIZ56" s="16"/>
      <c r="AJA56" s="16"/>
      <c r="AJB56" s="16"/>
      <c r="AJC56" s="16"/>
      <c r="AJD56" s="16"/>
      <c r="AJE56" s="16"/>
      <c r="AJF56" s="16"/>
      <c r="AJG56" s="16"/>
      <c r="AJH56" s="16"/>
      <c r="AJI56" s="16"/>
      <c r="AJJ56" s="16"/>
      <c r="AJK56" s="16"/>
      <c r="AJL56" s="16"/>
      <c r="AJM56" s="16"/>
      <c r="AJN56" s="16"/>
      <c r="AJO56" s="16"/>
      <c r="AJP56" s="16"/>
      <c r="AJQ56" s="16"/>
      <c r="AJR56" s="16"/>
      <c r="AJS56" s="16"/>
      <c r="AJT56" s="16"/>
      <c r="AJU56" s="16"/>
      <c r="AJV56" s="16"/>
      <c r="AJW56" s="16"/>
      <c r="AJX56" s="16"/>
      <c r="AJY56" s="16"/>
      <c r="AJZ56" s="16"/>
      <c r="AKA56" s="16"/>
      <c r="AKB56" s="16"/>
      <c r="AKC56" s="16"/>
      <c r="AKD56" s="16"/>
      <c r="AKE56" s="16"/>
      <c r="AKF56" s="16"/>
      <c r="AKG56" s="16"/>
      <c r="AKH56" s="16"/>
      <c r="AKI56" s="16"/>
      <c r="AKJ56" s="16"/>
      <c r="AKK56" s="16"/>
      <c r="AKL56" s="16"/>
      <c r="AKM56" s="16"/>
      <c r="AKN56" s="16"/>
      <c r="AKO56" s="16"/>
      <c r="AKP56" s="16"/>
      <c r="AKQ56" s="16"/>
      <c r="AKR56" s="16"/>
      <c r="AKS56" s="16"/>
      <c r="AKT56" s="16"/>
      <c r="AKU56" s="16"/>
      <c r="AKV56" s="16"/>
      <c r="AKW56" s="16"/>
      <c r="AKX56" s="16"/>
    </row>
    <row r="57" spans="1:986" ht="43.5" customHeight="1" x14ac:dyDescent="0.25">
      <c r="A57" s="651"/>
      <c r="B57" s="652"/>
      <c r="C57" s="653"/>
      <c r="D57" s="653"/>
      <c r="E57" s="653"/>
      <c r="F57" s="653"/>
      <c r="G57" s="633"/>
      <c r="H57" s="316" t="s">
        <v>84</v>
      </c>
      <c r="I57" s="316" t="s">
        <v>85</v>
      </c>
      <c r="J57" s="316" t="s">
        <v>86</v>
      </c>
      <c r="K57" s="660"/>
      <c r="L57" s="659"/>
    </row>
    <row r="58" spans="1:986" s="13" customFormat="1" ht="15.75" x14ac:dyDescent="0.25">
      <c r="A58" s="348" t="s">
        <v>359</v>
      </c>
      <c r="B58" s="330" t="s">
        <v>149</v>
      </c>
      <c r="C58" s="655" t="s">
        <v>57</v>
      </c>
      <c r="D58" s="655"/>
      <c r="E58" s="655"/>
      <c r="F58" s="655"/>
      <c r="G58" s="319">
        <f>önk.kiad.!G58+'hivatal kiad.'!G57+'óvoda kiad.'!G57+'könyvtár kiad.'!G57</f>
        <v>17391537</v>
      </c>
      <c r="H58" s="319">
        <f>önk.kiad.!H58+'hivatal kiad.'!H57+'óvoda kiad.'!H57+'könyvtár kiad.'!H57</f>
        <v>17391537</v>
      </c>
      <c r="I58" s="319">
        <f>önk.kiad.!I58+'hivatal kiad.'!I55+'óvoda kiad.'!I57+'könyvtár kiad.'!I57</f>
        <v>0</v>
      </c>
      <c r="J58" s="11"/>
      <c r="K58" s="441">
        <f>[1]önk.kiad.!K58+'[1]hivatal kiad.'!M57+'[1]óvoda kiad.'!K57+'[1]könyvtár kiad.'!K57</f>
        <v>15391537</v>
      </c>
      <c r="L58" s="434">
        <f>[1]önk.kiad.!L58+'[1]hivatal kiad.'!P57+'[1]óvoda kiad.'!L57+'[1]könyvtár kiad.'!L57</f>
        <v>15391537</v>
      </c>
      <c r="M58" s="410"/>
    </row>
    <row r="59" spans="1:986" s="13" customFormat="1" ht="15.75" x14ac:dyDescent="0.25">
      <c r="A59" s="317">
        <f>A58+1</f>
        <v>48</v>
      </c>
      <c r="B59" s="330" t="s">
        <v>254</v>
      </c>
      <c r="C59" s="655" t="s">
        <v>162</v>
      </c>
      <c r="D59" s="655"/>
      <c r="E59" s="655"/>
      <c r="F59" s="655"/>
      <c r="G59" s="319">
        <f>önk.kiad.!G59+'hivatal kiad.'!G56+'óvoda kiad.'!G58+'könyvtár kiad.'!G58</f>
        <v>338999988</v>
      </c>
      <c r="H59" s="319">
        <f>önk.kiad.!H59+'hivatal kiad.'!H58+'óvoda kiad.'!H58+'könyvtár kiad.'!H58</f>
        <v>338999988</v>
      </c>
      <c r="I59" s="319">
        <f>önk.kiad.!I59+'hivatal kiad.'!I58+'óvoda kiad.'!I58+'könyvtár kiad.'!I58</f>
        <v>0</v>
      </c>
      <c r="J59" s="11"/>
      <c r="K59" s="441">
        <f>[1]önk.kiad.!K59+'[1]hivatal kiad.'!M58+'[1]óvoda kiad.'!K58+'[1]könyvtár kiad.'!K58</f>
        <v>341316768</v>
      </c>
      <c r="L59" s="434">
        <f>[1]önk.kiad.!L59+'[1]hivatal kiad.'!P58+'[1]óvoda kiad.'!L58+'[1]könyvtár kiad.'!L58</f>
        <v>325852756</v>
      </c>
      <c r="M59" s="410"/>
    </row>
    <row r="60" spans="1:986" s="13" customFormat="1" ht="37.15" customHeight="1" x14ac:dyDescent="0.25">
      <c r="A60" s="349">
        <f>A59+1</f>
        <v>49</v>
      </c>
      <c r="B60" s="340" t="s">
        <v>131</v>
      </c>
      <c r="C60" s="656" t="s">
        <v>132</v>
      </c>
      <c r="D60" s="656"/>
      <c r="E60" s="656"/>
      <c r="F60" s="656"/>
      <c r="G60" s="393">
        <f>SUM(G58:G59)</f>
        <v>356391525</v>
      </c>
      <c r="H60" s="393">
        <f>SUM(H58:H59)</f>
        <v>356391525</v>
      </c>
      <c r="I60" s="393">
        <f>SUM(I58:I59)</f>
        <v>0</v>
      </c>
      <c r="J60" s="36"/>
      <c r="K60" s="435">
        <f>SUM(K58:K59)</f>
        <v>356708305</v>
      </c>
      <c r="L60" s="435">
        <f>SUM(L58:L59)</f>
        <v>341244293</v>
      </c>
      <c r="M60" s="410"/>
    </row>
    <row r="61" spans="1:986" ht="15.75" x14ac:dyDescent="0.25">
      <c r="K61" s="439"/>
      <c r="L61" s="439"/>
    </row>
    <row r="62" spans="1:986" ht="15.75" x14ac:dyDescent="0.25">
      <c r="A62" s="344"/>
      <c r="B62" s="345" t="s">
        <v>297</v>
      </c>
      <c r="C62" s="647"/>
      <c r="D62" s="647"/>
      <c r="E62" s="647"/>
      <c r="F62" s="647"/>
      <c r="G62" s="346">
        <f>G53+G60</f>
        <v>1309374440.2850001</v>
      </c>
      <c r="H62" s="346"/>
      <c r="I62" s="346"/>
      <c r="J62" s="32"/>
      <c r="K62" s="442">
        <f>K53+K60</f>
        <v>1475488334</v>
      </c>
      <c r="L62" s="442">
        <f>L53+L60</f>
        <v>1131098725</v>
      </c>
    </row>
    <row r="64" spans="1:986" x14ac:dyDescent="0.25">
      <c r="K64" s="34"/>
    </row>
  </sheetData>
  <mergeCells count="41">
    <mergeCell ref="C58:F58"/>
    <mergeCell ref="C59:F59"/>
    <mergeCell ref="A1:K1"/>
    <mergeCell ref="L5:L6"/>
    <mergeCell ref="L56:L57"/>
    <mergeCell ref="K5:K6"/>
    <mergeCell ref="K56:K57"/>
    <mergeCell ref="C32:F32"/>
    <mergeCell ref="C34:F34"/>
    <mergeCell ref="C53:F53"/>
    <mergeCell ref="C24:F24"/>
    <mergeCell ref="C25:F25"/>
    <mergeCell ref="C31:F31"/>
    <mergeCell ref="C20:F20"/>
    <mergeCell ref="C21:F21"/>
    <mergeCell ref="C26:F26"/>
    <mergeCell ref="C28:F28"/>
    <mergeCell ref="C29:F29"/>
    <mergeCell ref="C23:F23"/>
    <mergeCell ref="C19:F19"/>
    <mergeCell ref="C11:F11"/>
    <mergeCell ref="C13:F13"/>
    <mergeCell ref="C16:F16"/>
    <mergeCell ref="C17:F17"/>
    <mergeCell ref="C18:F18"/>
    <mergeCell ref="C62:F62"/>
    <mergeCell ref="A3:J3"/>
    <mergeCell ref="A4:J4"/>
    <mergeCell ref="A56:A57"/>
    <mergeCell ref="B56:B57"/>
    <mergeCell ref="C56:F57"/>
    <mergeCell ref="G56:G57"/>
    <mergeCell ref="H56:J56"/>
    <mergeCell ref="A55:J55"/>
    <mergeCell ref="C7:F7"/>
    <mergeCell ref="A5:A6"/>
    <mergeCell ref="B5:B6"/>
    <mergeCell ref="C5:F6"/>
    <mergeCell ref="G5:G6"/>
    <mergeCell ref="H5:J5"/>
    <mergeCell ref="C60:F6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17" sqref="C17:C19"/>
    </sheetView>
  </sheetViews>
  <sheetFormatPr defaultRowHeight="15" x14ac:dyDescent="0.25"/>
  <cols>
    <col min="1" max="1" width="6.5703125" style="75" customWidth="1"/>
    <col min="2" max="2" width="77.140625" style="75" customWidth="1"/>
    <col min="3" max="3" width="16.140625" style="75" customWidth="1"/>
    <col min="4" max="4" width="15.28515625" style="75" customWidth="1"/>
    <col min="5" max="5" width="12.5703125" style="75" customWidth="1"/>
    <col min="6" max="6" width="14.5703125" style="75" customWidth="1"/>
    <col min="7" max="16384" width="9.140625" style="75"/>
  </cols>
  <sheetData>
    <row r="1" spans="1:14" ht="15" customHeight="1" x14ac:dyDescent="0.25">
      <c r="A1" s="657" t="s">
        <v>512</v>
      </c>
      <c r="B1" s="657"/>
      <c r="C1" s="657"/>
      <c r="D1" s="657"/>
      <c r="E1" s="657"/>
      <c r="F1" s="657"/>
      <c r="G1" s="74"/>
      <c r="H1" s="74"/>
      <c r="I1" s="74"/>
      <c r="J1" s="74"/>
      <c r="K1" s="74"/>
      <c r="L1" s="74"/>
      <c r="M1" s="74"/>
      <c r="N1" s="74"/>
    </row>
    <row r="2" spans="1:14" ht="15" customHeight="1" x14ac:dyDescent="0.25"/>
    <row r="3" spans="1:14" ht="15" customHeight="1" x14ac:dyDescent="0.25">
      <c r="B3" s="107"/>
    </row>
    <row r="4" spans="1:14" ht="15" customHeight="1" x14ac:dyDescent="0.25">
      <c r="B4" s="108" t="s">
        <v>164</v>
      </c>
    </row>
    <row r="5" spans="1:14" ht="15" customHeight="1" x14ac:dyDescent="0.25">
      <c r="B5" s="108"/>
    </row>
    <row r="6" spans="1:14" ht="15" customHeight="1" x14ac:dyDescent="0.25">
      <c r="B6" s="108" t="s">
        <v>165</v>
      </c>
    </row>
    <row r="7" spans="1:14" ht="15" customHeight="1" x14ac:dyDescent="0.25">
      <c r="B7" s="109" t="s">
        <v>166</v>
      </c>
      <c r="C7" s="110" t="s">
        <v>167</v>
      </c>
      <c r="D7" s="110" t="s">
        <v>168</v>
      </c>
      <c r="E7" s="110" t="s">
        <v>169</v>
      </c>
      <c r="F7" s="111" t="s">
        <v>318</v>
      </c>
    </row>
    <row r="8" spans="1:14" ht="15" customHeight="1" x14ac:dyDescent="0.25">
      <c r="B8" s="109"/>
      <c r="C8" s="112"/>
      <c r="D8" s="112"/>
      <c r="E8" s="112"/>
      <c r="F8" s="113"/>
    </row>
    <row r="9" spans="1:14" ht="15" customHeight="1" x14ac:dyDescent="0.25">
      <c r="B9" s="109" t="s">
        <v>28</v>
      </c>
      <c r="C9" s="112">
        <v>0</v>
      </c>
      <c r="D9" s="112"/>
      <c r="E9" s="112"/>
      <c r="F9" s="113"/>
    </row>
    <row r="10" spans="1:14" ht="15" customHeight="1" x14ac:dyDescent="0.25">
      <c r="B10" s="108"/>
      <c r="C10" s="114"/>
      <c r="F10" s="12"/>
    </row>
    <row r="11" spans="1:14" ht="15" customHeight="1" x14ac:dyDescent="0.25">
      <c r="B11" s="115" t="s">
        <v>170</v>
      </c>
      <c r="C11" s="116"/>
      <c r="D11" s="85"/>
      <c r="E11" s="85"/>
      <c r="F11" s="12"/>
    </row>
    <row r="12" spans="1:14" ht="15" customHeight="1" x14ac:dyDescent="0.25">
      <c r="B12" s="117" t="s">
        <v>56</v>
      </c>
      <c r="C12" s="110" t="s">
        <v>167</v>
      </c>
      <c r="D12" s="110" t="s">
        <v>168</v>
      </c>
      <c r="E12" s="110" t="s">
        <v>169</v>
      </c>
      <c r="F12" s="111" t="s">
        <v>318</v>
      </c>
    </row>
    <row r="13" spans="1:14" ht="15" customHeight="1" x14ac:dyDescent="0.25">
      <c r="B13" s="109" t="s">
        <v>505</v>
      </c>
      <c r="C13" s="118">
        <f>bev.össz..!L20+bev.össz..!L21</f>
        <v>53737239</v>
      </c>
      <c r="D13" s="112"/>
      <c r="E13" s="119"/>
      <c r="F13" s="113"/>
    </row>
    <row r="14" spans="1:14" ht="30" x14ac:dyDescent="0.25">
      <c r="B14" s="109" t="s">
        <v>171</v>
      </c>
      <c r="C14" s="118">
        <f>bev.össz..!L35</f>
        <v>10645669</v>
      </c>
      <c r="D14" s="112"/>
      <c r="E14" s="112"/>
      <c r="F14" s="113"/>
    </row>
    <row r="15" spans="1:14" ht="15" customHeight="1" x14ac:dyDescent="0.25">
      <c r="B15" s="109" t="s">
        <v>172</v>
      </c>
      <c r="C15" s="118">
        <v>0</v>
      </c>
      <c r="D15" s="112"/>
      <c r="E15" s="112"/>
      <c r="F15" s="113"/>
    </row>
    <row r="16" spans="1:14" ht="30" x14ac:dyDescent="0.25">
      <c r="B16" s="109" t="s">
        <v>173</v>
      </c>
      <c r="C16" s="118">
        <v>0</v>
      </c>
      <c r="D16" s="112"/>
      <c r="E16" s="112"/>
      <c r="F16" s="113"/>
    </row>
    <row r="17" spans="2:6" ht="15" customHeight="1" x14ac:dyDescent="0.25">
      <c r="B17" s="772" t="s">
        <v>174</v>
      </c>
      <c r="C17" s="769">
        <f>bev.össz..!L23</f>
        <v>2433686</v>
      </c>
      <c r="D17" s="770"/>
      <c r="E17" s="770"/>
      <c r="F17" s="120"/>
    </row>
    <row r="18" spans="2:6" ht="15" customHeight="1" x14ac:dyDescent="0.25">
      <c r="B18" s="772"/>
      <c r="C18" s="769"/>
      <c r="D18" s="770"/>
      <c r="E18" s="770"/>
      <c r="F18" s="121"/>
    </row>
    <row r="19" spans="2:6" ht="15" customHeight="1" x14ac:dyDescent="0.25">
      <c r="B19" s="772"/>
      <c r="C19" s="769"/>
      <c r="D19" s="770"/>
      <c r="E19" s="770"/>
      <c r="F19" s="122"/>
    </row>
    <row r="20" spans="2:6" ht="15" customHeight="1" x14ac:dyDescent="0.25">
      <c r="B20" s="119" t="s">
        <v>175</v>
      </c>
      <c r="C20" s="118">
        <v>0</v>
      </c>
      <c r="D20" s="110"/>
      <c r="E20" s="110"/>
      <c r="F20" s="113"/>
    </row>
    <row r="21" spans="2:6" ht="15" customHeight="1" x14ac:dyDescent="0.25">
      <c r="B21" s="768" t="s">
        <v>28</v>
      </c>
      <c r="C21" s="769">
        <f>SUM(C13:C20)</f>
        <v>66816594</v>
      </c>
      <c r="D21" s="771"/>
      <c r="E21" s="123"/>
      <c r="F21" s="120"/>
    </row>
    <row r="22" spans="2:6" ht="15" customHeight="1" x14ac:dyDescent="0.25">
      <c r="B22" s="768"/>
      <c r="C22" s="770"/>
      <c r="D22" s="771"/>
      <c r="E22" s="124"/>
      <c r="F22" s="121"/>
    </row>
    <row r="23" spans="2:6" ht="15" customHeight="1" x14ac:dyDescent="0.25">
      <c r="B23" s="768"/>
      <c r="C23" s="770"/>
      <c r="D23" s="771"/>
      <c r="E23" s="125"/>
      <c r="F23" s="122"/>
    </row>
    <row r="24" spans="2:6" ht="15" customHeight="1" x14ac:dyDescent="0.25">
      <c r="B24" s="126"/>
      <c r="C24" s="114"/>
      <c r="F24" s="12"/>
    </row>
    <row r="25" spans="2:6" ht="15" customHeight="1" x14ac:dyDescent="0.25">
      <c r="B25" s="108" t="s">
        <v>176</v>
      </c>
      <c r="C25" s="114"/>
      <c r="F25" s="12"/>
    </row>
    <row r="26" spans="2:6" ht="15" customHeight="1" x14ac:dyDescent="0.25">
      <c r="B26" s="108" t="s">
        <v>177</v>
      </c>
      <c r="C26" s="114"/>
      <c r="F26" s="12"/>
    </row>
    <row r="27" spans="2:6" ht="15" customHeight="1" x14ac:dyDescent="0.25">
      <c r="B27" s="109" t="s">
        <v>56</v>
      </c>
      <c r="C27" s="110" t="s">
        <v>167</v>
      </c>
      <c r="D27" s="110" t="s">
        <v>168</v>
      </c>
      <c r="E27" s="110" t="s">
        <v>169</v>
      </c>
      <c r="F27" s="127" t="s">
        <v>318</v>
      </c>
    </row>
    <row r="28" spans="2:6" ht="15" customHeight="1" x14ac:dyDescent="0.25">
      <c r="B28" s="109" t="s">
        <v>178</v>
      </c>
      <c r="C28" s="128">
        <f>(bev.össz..!L34+bev.össz..!L39)/2</f>
        <v>29973537</v>
      </c>
      <c r="D28" s="112"/>
      <c r="E28" s="112"/>
      <c r="F28" s="113"/>
    </row>
    <row r="29" spans="2:6" ht="15" customHeight="1" x14ac:dyDescent="0.25">
      <c r="B29" s="109" t="s">
        <v>179</v>
      </c>
      <c r="C29" s="128">
        <v>0</v>
      </c>
      <c r="D29" s="112"/>
      <c r="E29" s="112"/>
      <c r="F29" s="113"/>
    </row>
    <row r="30" spans="2:6" ht="30" x14ac:dyDescent="0.25">
      <c r="B30" s="109" t="s">
        <v>180</v>
      </c>
      <c r="C30" s="128">
        <f>C28-C29</f>
        <v>29973537</v>
      </c>
      <c r="D30" s="112"/>
      <c r="E30" s="112"/>
      <c r="F30" s="113"/>
    </row>
    <row r="31" spans="2:6" ht="15" customHeight="1" x14ac:dyDescent="0.25">
      <c r="F31" s="12"/>
    </row>
    <row r="32" spans="2:6" ht="15" customHeight="1" x14ac:dyDescent="0.25"/>
  </sheetData>
  <mergeCells count="8">
    <mergeCell ref="B21:B23"/>
    <mergeCell ref="C21:C23"/>
    <mergeCell ref="D21:D23"/>
    <mergeCell ref="A1:F1"/>
    <mergeCell ref="B17:B19"/>
    <mergeCell ref="C17:C19"/>
    <mergeCell ref="D17:D19"/>
    <mergeCell ref="E17:E19"/>
  </mergeCells>
  <pageMargins left="0.70866141732283472" right="0.70866141732283472" top="0.74803149606299213" bottom="0.74803149606299213" header="0.31496062992125984" footer="0.31496062992125984"/>
  <pageSetup paperSize="9" scale="70" firstPageNumber="29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12" sqref="E12"/>
    </sheetView>
  </sheetViews>
  <sheetFormatPr defaultRowHeight="15" x14ac:dyDescent="0.25"/>
  <cols>
    <col min="1" max="1" width="4.140625" style="75" customWidth="1"/>
    <col min="2" max="2" width="9.140625" style="75"/>
    <col min="3" max="3" width="15.28515625" style="75" customWidth="1"/>
    <col min="4" max="4" width="15.5703125" style="75" customWidth="1"/>
    <col min="5" max="7" width="14" style="75" bestFit="1" customWidth="1"/>
    <col min="8" max="10" width="9.28515625" style="75" bestFit="1" customWidth="1"/>
    <col min="11" max="16384" width="9.140625" style="75"/>
  </cols>
  <sheetData>
    <row r="1" spans="1:10" ht="20.100000000000001" customHeight="1" x14ac:dyDescent="0.25">
      <c r="A1" s="657" t="s">
        <v>513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10" ht="20.100000000000001" customHeight="1" x14ac:dyDescent="0.25"/>
    <row r="3" spans="1:10" ht="20.100000000000001" customHeight="1" x14ac:dyDescent="0.25">
      <c r="B3" s="129"/>
      <c r="C3" s="129"/>
      <c r="D3" s="130"/>
      <c r="E3" s="131"/>
      <c r="F3" s="131"/>
      <c r="G3" s="131"/>
      <c r="H3" s="131"/>
      <c r="I3" s="131"/>
      <c r="J3" s="131"/>
    </row>
    <row r="4" spans="1:10" ht="20.100000000000001" customHeight="1" x14ac:dyDescent="0.25">
      <c r="B4" s="785" t="s">
        <v>313</v>
      </c>
      <c r="C4" s="786"/>
      <c r="D4" s="786"/>
      <c r="E4" s="786"/>
      <c r="F4" s="786"/>
      <c r="G4" s="786"/>
      <c r="H4" s="786"/>
      <c r="I4" s="786"/>
      <c r="J4" s="787"/>
    </row>
    <row r="5" spans="1:10" ht="30" customHeight="1" thickBot="1" x14ac:dyDescent="0.3">
      <c r="B5" s="788"/>
      <c r="C5" s="789"/>
      <c r="D5" s="789"/>
      <c r="E5" s="789"/>
      <c r="F5" s="789"/>
      <c r="G5" s="789"/>
      <c r="H5" s="789"/>
      <c r="I5" s="789"/>
      <c r="J5" s="790"/>
    </row>
    <row r="6" spans="1:10" ht="20.100000000000001" customHeight="1" x14ac:dyDescent="0.25">
      <c r="B6" s="132" t="s">
        <v>181</v>
      </c>
      <c r="C6" s="133" t="s">
        <v>182</v>
      </c>
      <c r="D6" s="133" t="s">
        <v>183</v>
      </c>
      <c r="E6" s="783" t="s">
        <v>83</v>
      </c>
      <c r="F6" s="783"/>
      <c r="G6" s="783"/>
      <c r="H6" s="784" t="s">
        <v>87</v>
      </c>
      <c r="I6" s="784"/>
      <c r="J6" s="784"/>
    </row>
    <row r="7" spans="1:10" ht="20.100000000000001" customHeight="1" thickBot="1" x14ac:dyDescent="0.3">
      <c r="B7" s="134"/>
      <c r="C7" s="135"/>
      <c r="D7" s="135"/>
      <c r="E7" s="135" t="s">
        <v>410</v>
      </c>
      <c r="F7" s="135" t="s">
        <v>411</v>
      </c>
      <c r="G7" s="136" t="s">
        <v>412</v>
      </c>
      <c r="H7" s="135" t="s">
        <v>410</v>
      </c>
      <c r="I7" s="135" t="s">
        <v>413</v>
      </c>
      <c r="J7" s="137" t="s">
        <v>412</v>
      </c>
    </row>
    <row r="8" spans="1:10" ht="20.100000000000001" customHeight="1" x14ac:dyDescent="0.25">
      <c r="B8" s="773" t="s">
        <v>94</v>
      </c>
      <c r="C8" s="776" t="s">
        <v>414</v>
      </c>
      <c r="D8" s="138" t="s">
        <v>185</v>
      </c>
      <c r="E8" s="139"/>
      <c r="F8" s="139"/>
      <c r="G8" s="139"/>
      <c r="H8" s="139"/>
      <c r="I8" s="779"/>
      <c r="J8" s="781"/>
    </row>
    <row r="9" spans="1:10" ht="20.100000000000001" customHeight="1" x14ac:dyDescent="0.25">
      <c r="B9" s="774"/>
      <c r="C9" s="777"/>
      <c r="D9" s="140" t="s">
        <v>186</v>
      </c>
      <c r="E9" s="141">
        <v>54999993</v>
      </c>
      <c r="F9" s="141">
        <v>54999993</v>
      </c>
      <c r="G9" s="141">
        <v>43671808</v>
      </c>
      <c r="H9" s="142"/>
      <c r="I9" s="780"/>
      <c r="J9" s="782"/>
    </row>
    <row r="10" spans="1:10" ht="20.100000000000001" customHeight="1" thickBot="1" x14ac:dyDescent="0.3">
      <c r="B10" s="775"/>
      <c r="C10" s="778"/>
      <c r="D10" s="143" t="s">
        <v>1</v>
      </c>
      <c r="E10" s="144">
        <f>E8+E9</f>
        <v>54999993</v>
      </c>
      <c r="F10" s="145">
        <f t="shared" ref="F10:J10" si="0">F8+F9</f>
        <v>54999993</v>
      </c>
      <c r="G10" s="146">
        <f t="shared" si="0"/>
        <v>43671808</v>
      </c>
      <c r="H10" s="147">
        <f t="shared" si="0"/>
        <v>0</v>
      </c>
      <c r="I10" s="147">
        <f t="shared" si="0"/>
        <v>0</v>
      </c>
      <c r="J10" s="147">
        <f t="shared" si="0"/>
        <v>0</v>
      </c>
    </row>
    <row r="11" spans="1:10" ht="15" customHeight="1" x14ac:dyDescent="0.25"/>
    <row r="12" spans="1:10" ht="15" customHeight="1" x14ac:dyDescent="0.25"/>
  </sheetData>
  <mergeCells count="8">
    <mergeCell ref="B8:B10"/>
    <mergeCell ref="C8:C10"/>
    <mergeCell ref="I8:I9"/>
    <mergeCell ref="J8:J9"/>
    <mergeCell ref="A1:J1"/>
    <mergeCell ref="E6:G6"/>
    <mergeCell ref="H6:J6"/>
    <mergeCell ref="B4:J5"/>
  </mergeCells>
  <pageMargins left="0.70866141732283472" right="0.70866141732283472" top="0.74803149606299213" bottom="0.74803149606299213" header="0.31496062992125984" footer="0.31496062992125984"/>
  <pageSetup paperSize="9" scale="88" firstPageNumber="30" orientation="portrait" useFirstPageNumber="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9" sqref="C9"/>
    </sheetView>
  </sheetViews>
  <sheetFormatPr defaultRowHeight="30" customHeight="1" x14ac:dyDescent="0.25"/>
  <cols>
    <col min="1" max="1" width="9.140625" style="75"/>
    <col min="2" max="2" width="44.140625" style="75" customWidth="1"/>
    <col min="3" max="3" width="15.140625" style="75" customWidth="1"/>
    <col min="4" max="4" width="16.140625" style="75" customWidth="1"/>
    <col min="5" max="16384" width="9.140625" style="75"/>
  </cols>
  <sheetData>
    <row r="1" spans="1:4" ht="17.25" customHeight="1" x14ac:dyDescent="0.25">
      <c r="A1" s="791" t="s">
        <v>514</v>
      </c>
      <c r="B1" s="791"/>
      <c r="C1" s="791"/>
      <c r="D1" s="791"/>
    </row>
    <row r="3" spans="1:4" ht="30" customHeight="1" x14ac:dyDescent="0.25">
      <c r="A3" s="792" t="s">
        <v>463</v>
      </c>
      <c r="B3" s="793"/>
      <c r="C3" s="793"/>
      <c r="D3" s="793"/>
    </row>
    <row r="4" spans="1:4" ht="30" customHeight="1" x14ac:dyDescent="0.25">
      <c r="A4" s="429" t="s">
        <v>415</v>
      </c>
      <c r="B4" s="429" t="s">
        <v>56</v>
      </c>
      <c r="C4" s="429" t="s">
        <v>461</v>
      </c>
      <c r="D4" s="429" t="s">
        <v>462</v>
      </c>
    </row>
    <row r="5" spans="1:4" ht="30" customHeight="1" x14ac:dyDescent="0.25">
      <c r="A5" s="148" t="s">
        <v>191</v>
      </c>
      <c r="B5" s="149" t="s">
        <v>416</v>
      </c>
      <c r="C5" s="150">
        <v>32696315</v>
      </c>
      <c r="D5" s="151">
        <v>48016401</v>
      </c>
    </row>
    <row r="6" spans="1:4" ht="30" customHeight="1" x14ac:dyDescent="0.25">
      <c r="A6" s="148" t="s">
        <v>193</v>
      </c>
      <c r="B6" s="149" t="s">
        <v>417</v>
      </c>
      <c r="C6" s="150">
        <v>30519756</v>
      </c>
      <c r="D6" s="151">
        <v>34941059</v>
      </c>
    </row>
    <row r="7" spans="1:4" ht="30" customHeight="1" x14ac:dyDescent="0.25">
      <c r="A7" s="148" t="s">
        <v>194</v>
      </c>
      <c r="B7" s="149" t="s">
        <v>418</v>
      </c>
      <c r="C7" s="150">
        <v>13886581</v>
      </c>
      <c r="D7" s="151">
        <v>15173893</v>
      </c>
    </row>
    <row r="8" spans="1:4" ht="30" customHeight="1" x14ac:dyDescent="0.25">
      <c r="A8" s="152" t="s">
        <v>195</v>
      </c>
      <c r="B8" s="153" t="s">
        <v>419</v>
      </c>
      <c r="C8" s="154">
        <v>77102652</v>
      </c>
      <c r="D8" s="155">
        <v>98131353</v>
      </c>
    </row>
    <row r="9" spans="1:4" ht="30" customHeight="1" x14ac:dyDescent="0.25">
      <c r="A9" s="148" t="s">
        <v>218</v>
      </c>
      <c r="B9" s="149" t="s">
        <v>420</v>
      </c>
      <c r="C9" s="150">
        <v>628529692</v>
      </c>
      <c r="D9" s="151">
        <v>425915596</v>
      </c>
    </row>
    <row r="10" spans="1:4" ht="30" customHeight="1" x14ac:dyDescent="0.25">
      <c r="A10" s="148" t="s">
        <v>219</v>
      </c>
      <c r="B10" s="149" t="s">
        <v>421</v>
      </c>
      <c r="C10" s="150">
        <v>97064215</v>
      </c>
      <c r="D10" s="151">
        <v>79747636</v>
      </c>
    </row>
    <row r="11" spans="1:4" ht="30" customHeight="1" x14ac:dyDescent="0.25">
      <c r="A11" s="148" t="s">
        <v>234</v>
      </c>
      <c r="B11" s="149" t="s">
        <v>422</v>
      </c>
      <c r="C11" s="150">
        <v>-9084345</v>
      </c>
      <c r="D11" s="151">
        <v>131186090</v>
      </c>
    </row>
    <row r="12" spans="1:4" ht="30" customHeight="1" x14ac:dyDescent="0.25">
      <c r="A12" s="148" t="s">
        <v>423</v>
      </c>
      <c r="B12" s="149" t="s">
        <v>424</v>
      </c>
      <c r="C12" s="150">
        <v>11148114</v>
      </c>
      <c r="D12" s="151">
        <v>20412135</v>
      </c>
    </row>
    <row r="13" spans="1:4" ht="30" customHeight="1" x14ac:dyDescent="0.25">
      <c r="A13" s="152" t="s">
        <v>425</v>
      </c>
      <c r="B13" s="153" t="s">
        <v>426</v>
      </c>
      <c r="C13" s="154">
        <v>727657676</v>
      </c>
      <c r="D13" s="155">
        <v>657261457</v>
      </c>
    </row>
    <row r="14" spans="1:4" ht="30" customHeight="1" x14ac:dyDescent="0.25">
      <c r="A14" s="148" t="s">
        <v>427</v>
      </c>
      <c r="B14" s="149" t="s">
        <v>428</v>
      </c>
      <c r="C14" s="150">
        <v>60416651</v>
      </c>
      <c r="D14" s="151">
        <v>63377437</v>
      </c>
    </row>
    <row r="15" spans="1:4" ht="30" customHeight="1" x14ac:dyDescent="0.25">
      <c r="A15" s="148" t="s">
        <v>429</v>
      </c>
      <c r="B15" s="149" t="s">
        <v>430</v>
      </c>
      <c r="C15" s="150">
        <v>55096994</v>
      </c>
      <c r="D15" s="151">
        <v>63592545</v>
      </c>
    </row>
    <row r="16" spans="1:4" ht="30" customHeight="1" x14ac:dyDescent="0.25">
      <c r="A16" s="148"/>
      <c r="B16" s="156" t="s">
        <v>431</v>
      </c>
      <c r="C16" s="150"/>
      <c r="D16" s="151">
        <v>1004284</v>
      </c>
    </row>
    <row r="17" spans="1:4" ht="30" customHeight="1" x14ac:dyDescent="0.25">
      <c r="A17" s="152" t="s">
        <v>432</v>
      </c>
      <c r="B17" s="153" t="s">
        <v>433</v>
      </c>
      <c r="C17" s="154">
        <v>115513645</v>
      </c>
      <c r="D17" s="155">
        <v>127974266</v>
      </c>
    </row>
    <row r="18" spans="1:4" ht="30" customHeight="1" x14ac:dyDescent="0.25">
      <c r="A18" s="148" t="s">
        <v>434</v>
      </c>
      <c r="B18" s="149" t="s">
        <v>435</v>
      </c>
      <c r="C18" s="150">
        <v>261226197</v>
      </c>
      <c r="D18" s="151">
        <v>280694867</v>
      </c>
    </row>
    <row r="19" spans="1:4" ht="30" customHeight="1" x14ac:dyDescent="0.25">
      <c r="A19" s="148" t="s">
        <v>436</v>
      </c>
      <c r="B19" s="149" t="s">
        <v>437</v>
      </c>
      <c r="C19" s="150">
        <v>39527208</v>
      </c>
      <c r="D19" s="151">
        <v>37578556</v>
      </c>
    </row>
    <row r="20" spans="1:4" ht="30" customHeight="1" x14ac:dyDescent="0.25">
      <c r="A20" s="148" t="s">
        <v>438</v>
      </c>
      <c r="B20" s="149" t="s">
        <v>439</v>
      </c>
      <c r="C20" s="150">
        <v>47913232</v>
      </c>
      <c r="D20" s="151">
        <v>46159744</v>
      </c>
    </row>
    <row r="21" spans="1:4" ht="30" customHeight="1" x14ac:dyDescent="0.25">
      <c r="A21" s="152" t="s">
        <v>440</v>
      </c>
      <c r="B21" s="153" t="s">
        <v>441</v>
      </c>
      <c r="C21" s="154">
        <v>348666637</v>
      </c>
      <c r="D21" s="155">
        <v>364433167</v>
      </c>
    </row>
    <row r="22" spans="1:4" ht="30" customHeight="1" x14ac:dyDescent="0.25">
      <c r="A22" s="152" t="s">
        <v>442</v>
      </c>
      <c r="B22" s="153" t="s">
        <v>443</v>
      </c>
      <c r="C22" s="154">
        <v>126770702</v>
      </c>
      <c r="D22" s="155">
        <v>124748208</v>
      </c>
    </row>
    <row r="23" spans="1:4" ht="30" customHeight="1" x14ac:dyDescent="0.25">
      <c r="A23" s="152" t="s">
        <v>444</v>
      </c>
      <c r="B23" s="153" t="s">
        <v>445</v>
      </c>
      <c r="C23" s="154">
        <v>368764474</v>
      </c>
      <c r="D23" s="155">
        <v>134325753</v>
      </c>
    </row>
    <row r="24" spans="1:4" ht="30" customHeight="1" x14ac:dyDescent="0.25">
      <c r="A24" s="152" t="s">
        <v>446</v>
      </c>
      <c r="B24" s="153" t="s">
        <v>447</v>
      </c>
      <c r="C24" s="154">
        <v>-154955130</v>
      </c>
      <c r="D24" s="155">
        <v>3911416</v>
      </c>
    </row>
    <row r="25" spans="1:4" ht="42" customHeight="1" x14ac:dyDescent="0.25">
      <c r="A25" s="148" t="s">
        <v>448</v>
      </c>
      <c r="B25" s="149" t="s">
        <v>449</v>
      </c>
      <c r="C25" s="150">
        <v>97133</v>
      </c>
      <c r="D25" s="151">
        <v>1843716</v>
      </c>
    </row>
    <row r="26" spans="1:4" ht="42" customHeight="1" x14ac:dyDescent="0.25">
      <c r="A26" s="148" t="s">
        <v>450</v>
      </c>
      <c r="B26" s="149" t="s">
        <v>451</v>
      </c>
      <c r="C26" s="150">
        <v>11977888</v>
      </c>
      <c r="D26" s="155">
        <v>0</v>
      </c>
    </row>
    <row r="27" spans="1:4" ht="33.75" customHeight="1" x14ac:dyDescent="0.25">
      <c r="A27" s="152" t="s">
        <v>452</v>
      </c>
      <c r="B27" s="153" t="s">
        <v>453</v>
      </c>
      <c r="C27" s="154">
        <v>12075021</v>
      </c>
      <c r="D27" s="155">
        <v>1843716</v>
      </c>
    </row>
    <row r="28" spans="1:4" ht="30" customHeight="1" x14ac:dyDescent="0.25">
      <c r="A28" s="148" t="s">
        <v>222</v>
      </c>
      <c r="B28" s="149" t="s">
        <v>454</v>
      </c>
      <c r="C28" s="150">
        <v>0</v>
      </c>
      <c r="D28" s="155">
        <v>0</v>
      </c>
    </row>
    <row r="29" spans="1:4" ht="30" customHeight="1" x14ac:dyDescent="0.25">
      <c r="A29" s="152" t="s">
        <v>455</v>
      </c>
      <c r="B29" s="153" t="s">
        <v>456</v>
      </c>
      <c r="C29" s="154">
        <v>0</v>
      </c>
      <c r="D29" s="157">
        <v>0</v>
      </c>
    </row>
    <row r="30" spans="1:4" ht="30" customHeight="1" x14ac:dyDescent="0.25">
      <c r="A30" s="152" t="s">
        <v>457</v>
      </c>
      <c r="B30" s="153" t="s">
        <v>458</v>
      </c>
      <c r="C30" s="154">
        <v>12075021</v>
      </c>
      <c r="D30" s="154">
        <v>1845716</v>
      </c>
    </row>
    <row r="31" spans="1:4" ht="30" customHeight="1" x14ac:dyDescent="0.25">
      <c r="A31" s="152" t="s">
        <v>459</v>
      </c>
      <c r="B31" s="153" t="s">
        <v>460</v>
      </c>
      <c r="C31" s="154">
        <v>-142880109</v>
      </c>
      <c r="D31" s="154">
        <v>5755132</v>
      </c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workbookViewId="0">
      <selection activeCell="M8" sqref="M8"/>
    </sheetView>
  </sheetViews>
  <sheetFormatPr defaultRowHeight="15" x14ac:dyDescent="0.25"/>
  <cols>
    <col min="1" max="1" width="7.5703125" style="12" customWidth="1"/>
    <col min="2" max="2" width="31.42578125" style="12" customWidth="1"/>
    <col min="3" max="3" width="14" style="12" customWidth="1"/>
    <col min="4" max="4" width="15.28515625" style="12" customWidth="1"/>
    <col min="5" max="5" width="17.42578125" style="12" customWidth="1"/>
    <col min="6" max="6" width="14.28515625" style="12" customWidth="1"/>
    <col min="7" max="7" width="16.140625" style="12" customWidth="1"/>
    <col min="8" max="8" width="17.7109375" style="12" customWidth="1"/>
    <col min="9" max="9" width="15.28515625" style="12" customWidth="1"/>
    <col min="10" max="16384" width="9.140625" style="12"/>
  </cols>
  <sheetData>
    <row r="1" spans="1:9" x14ac:dyDescent="0.25">
      <c r="A1" s="791" t="s">
        <v>515</v>
      </c>
      <c r="B1" s="791"/>
      <c r="C1" s="791"/>
      <c r="D1" s="791"/>
      <c r="E1" s="791"/>
      <c r="F1" s="791"/>
      <c r="G1" s="791"/>
      <c r="H1" s="791"/>
      <c r="I1" s="791"/>
    </row>
    <row r="3" spans="1:9" ht="15.75" x14ac:dyDescent="0.25">
      <c r="A3" s="794" t="s">
        <v>490</v>
      </c>
      <c r="B3" s="795"/>
      <c r="C3" s="795"/>
      <c r="D3" s="795"/>
      <c r="E3" s="795"/>
      <c r="F3" s="795"/>
      <c r="G3" s="795"/>
      <c r="H3" s="795"/>
      <c r="I3" s="795"/>
    </row>
    <row r="4" spans="1:9" ht="82.5" customHeight="1" x14ac:dyDescent="0.25">
      <c r="A4" s="58"/>
      <c r="B4" s="58" t="s">
        <v>56</v>
      </c>
      <c r="C4" s="58" t="s">
        <v>464</v>
      </c>
      <c r="D4" s="58" t="s">
        <v>465</v>
      </c>
      <c r="E4" s="58" t="s">
        <v>466</v>
      </c>
      <c r="F4" s="58" t="s">
        <v>491</v>
      </c>
      <c r="G4" s="58" t="s">
        <v>467</v>
      </c>
      <c r="H4" s="58" t="s">
        <v>468</v>
      </c>
      <c r="I4" s="58" t="s">
        <v>492</v>
      </c>
    </row>
    <row r="5" spans="1:9" ht="27" customHeight="1" x14ac:dyDescent="0.25">
      <c r="A5" s="59" t="s">
        <v>191</v>
      </c>
      <c r="B5" s="60" t="s">
        <v>469</v>
      </c>
      <c r="C5" s="61">
        <v>18014934</v>
      </c>
      <c r="D5" s="61">
        <v>4206698785</v>
      </c>
      <c r="E5" s="61">
        <v>327103010</v>
      </c>
      <c r="F5" s="61">
        <v>810000</v>
      </c>
      <c r="G5" s="61">
        <v>29408531</v>
      </c>
      <c r="H5" s="61">
        <v>18955675</v>
      </c>
      <c r="I5" s="61">
        <v>4600990935</v>
      </c>
    </row>
    <row r="6" spans="1:9" ht="28.5" customHeight="1" x14ac:dyDescent="0.25">
      <c r="A6" s="62" t="s">
        <v>193</v>
      </c>
      <c r="B6" s="63" t="s">
        <v>470</v>
      </c>
      <c r="C6" s="64">
        <v>0</v>
      </c>
      <c r="D6" s="64">
        <v>0</v>
      </c>
      <c r="E6" s="64">
        <v>0</v>
      </c>
      <c r="F6" s="64">
        <v>0</v>
      </c>
      <c r="G6" s="64">
        <v>158840201</v>
      </c>
      <c r="H6" s="64">
        <v>0</v>
      </c>
      <c r="I6" s="64">
        <v>158840201</v>
      </c>
    </row>
    <row r="7" spans="1:9" ht="24.75" customHeight="1" x14ac:dyDescent="0.25">
      <c r="A7" s="62" t="s">
        <v>194</v>
      </c>
      <c r="B7" s="63" t="s">
        <v>471</v>
      </c>
      <c r="C7" s="64">
        <v>0</v>
      </c>
      <c r="D7" s="64">
        <v>0</v>
      </c>
      <c r="E7" s="64">
        <v>0</v>
      </c>
      <c r="F7" s="64">
        <v>0</v>
      </c>
      <c r="G7" s="64">
        <v>36867755</v>
      </c>
      <c r="H7" s="64">
        <v>0</v>
      </c>
      <c r="I7" s="64">
        <v>36867755</v>
      </c>
    </row>
    <row r="8" spans="1:9" ht="29.25" customHeight="1" x14ac:dyDescent="0.25">
      <c r="A8" s="62" t="s">
        <v>195</v>
      </c>
      <c r="B8" s="63" t="s">
        <v>472</v>
      </c>
      <c r="C8" s="64">
        <v>0</v>
      </c>
      <c r="D8" s="64">
        <v>32968604</v>
      </c>
      <c r="E8" s="64">
        <v>3211575</v>
      </c>
      <c r="F8" s="64">
        <v>0</v>
      </c>
      <c r="G8" s="64">
        <v>0</v>
      </c>
      <c r="H8" s="64">
        <v>0</v>
      </c>
      <c r="I8" s="64">
        <v>36180179</v>
      </c>
    </row>
    <row r="9" spans="1:9" ht="22.5" customHeight="1" x14ac:dyDescent="0.25">
      <c r="A9" s="62" t="s">
        <v>200</v>
      </c>
      <c r="B9" s="63" t="s">
        <v>473</v>
      </c>
      <c r="C9" s="64">
        <v>12793500</v>
      </c>
      <c r="D9" s="64">
        <v>3238542</v>
      </c>
      <c r="E9" s="64">
        <v>10246355</v>
      </c>
      <c r="F9" s="64">
        <v>0</v>
      </c>
      <c r="G9" s="64">
        <v>1643146</v>
      </c>
      <c r="H9" s="64">
        <v>0</v>
      </c>
      <c r="I9" s="64">
        <v>27921543</v>
      </c>
    </row>
    <row r="10" spans="1:9" ht="17.25" customHeight="1" x14ac:dyDescent="0.25">
      <c r="A10" s="59" t="s">
        <v>218</v>
      </c>
      <c r="B10" s="60" t="s">
        <v>474</v>
      </c>
      <c r="C10" s="61">
        <v>12793500</v>
      </c>
      <c r="D10" s="61">
        <v>36207146</v>
      </c>
      <c r="E10" s="61">
        <v>13457930</v>
      </c>
      <c r="F10" s="61">
        <v>0</v>
      </c>
      <c r="G10" s="61">
        <v>197351102</v>
      </c>
      <c r="H10" s="61">
        <v>0</v>
      </c>
      <c r="I10" s="61">
        <v>259809678</v>
      </c>
    </row>
    <row r="11" spans="1:9" ht="18.75" customHeight="1" x14ac:dyDescent="0.25">
      <c r="A11" s="62" t="s">
        <v>219</v>
      </c>
      <c r="B11" s="63" t="s">
        <v>475</v>
      </c>
      <c r="C11" s="64">
        <v>0</v>
      </c>
      <c r="D11" s="64">
        <v>9152756</v>
      </c>
      <c r="E11" s="64">
        <v>0</v>
      </c>
      <c r="F11" s="64">
        <v>0</v>
      </c>
      <c r="G11" s="64">
        <v>0</v>
      </c>
      <c r="H11" s="64">
        <v>0</v>
      </c>
      <c r="I11" s="64">
        <v>9152756</v>
      </c>
    </row>
    <row r="12" spans="1:9" ht="21.75" customHeight="1" x14ac:dyDescent="0.25">
      <c r="A12" s="62" t="s">
        <v>427</v>
      </c>
      <c r="B12" s="63" t="s">
        <v>476</v>
      </c>
      <c r="C12" s="64">
        <v>13936650</v>
      </c>
      <c r="D12" s="64">
        <v>0</v>
      </c>
      <c r="E12" s="64">
        <v>8966990</v>
      </c>
      <c r="F12" s="64">
        <v>453250</v>
      </c>
      <c r="G12" s="64">
        <v>42487648</v>
      </c>
      <c r="H12" s="64">
        <v>0</v>
      </c>
      <c r="I12" s="64">
        <v>65844538</v>
      </c>
    </row>
    <row r="13" spans="1:9" ht="25.5" customHeight="1" x14ac:dyDescent="0.25">
      <c r="A13" s="59" t="s">
        <v>429</v>
      </c>
      <c r="B13" s="60" t="s">
        <v>477</v>
      </c>
      <c r="C13" s="61">
        <v>13936650</v>
      </c>
      <c r="D13" s="61">
        <v>9152756</v>
      </c>
      <c r="E13" s="61">
        <v>8966990</v>
      </c>
      <c r="F13" s="61">
        <v>453250</v>
      </c>
      <c r="G13" s="61">
        <v>42487648</v>
      </c>
      <c r="H13" s="61">
        <v>0</v>
      </c>
      <c r="I13" s="61">
        <v>74997294</v>
      </c>
    </row>
    <row r="14" spans="1:9" ht="30" customHeight="1" x14ac:dyDescent="0.25">
      <c r="A14" s="59" t="s">
        <v>478</v>
      </c>
      <c r="B14" s="60" t="s">
        <v>479</v>
      </c>
      <c r="C14" s="61">
        <v>16871784</v>
      </c>
      <c r="D14" s="61">
        <v>4233753175</v>
      </c>
      <c r="E14" s="61">
        <v>331593950</v>
      </c>
      <c r="F14" s="61">
        <v>356750</v>
      </c>
      <c r="G14" s="61">
        <v>184271985</v>
      </c>
      <c r="H14" s="61">
        <v>18955675</v>
      </c>
      <c r="I14" s="61">
        <v>4785803319</v>
      </c>
    </row>
    <row r="15" spans="1:9" ht="26.25" customHeight="1" x14ac:dyDescent="0.25">
      <c r="A15" s="59" t="s">
        <v>480</v>
      </c>
      <c r="B15" s="60" t="s">
        <v>481</v>
      </c>
      <c r="C15" s="61">
        <v>14853768</v>
      </c>
      <c r="D15" s="61">
        <v>642160850</v>
      </c>
      <c r="E15" s="61">
        <v>253619550</v>
      </c>
      <c r="F15" s="61">
        <v>810000</v>
      </c>
      <c r="G15" s="61">
        <v>0</v>
      </c>
      <c r="H15" s="61">
        <v>18955675</v>
      </c>
      <c r="I15" s="61">
        <v>930399843</v>
      </c>
    </row>
    <row r="16" spans="1:9" ht="30" customHeight="1" x14ac:dyDescent="0.25">
      <c r="A16" s="62" t="s">
        <v>432</v>
      </c>
      <c r="B16" s="63" t="s">
        <v>482</v>
      </c>
      <c r="C16" s="64">
        <v>1869307</v>
      </c>
      <c r="D16" s="64">
        <v>89919714</v>
      </c>
      <c r="E16" s="64">
        <v>31816037</v>
      </c>
      <c r="F16" s="64">
        <v>0</v>
      </c>
      <c r="G16" s="64">
        <v>0</v>
      </c>
      <c r="H16" s="64">
        <v>0</v>
      </c>
      <c r="I16" s="64">
        <v>123605058</v>
      </c>
    </row>
    <row r="17" spans="1:9" ht="25.5" customHeight="1" x14ac:dyDescent="0.25">
      <c r="A17" s="62" t="s">
        <v>434</v>
      </c>
      <c r="B17" s="63" t="s">
        <v>483</v>
      </c>
      <c r="C17" s="64">
        <v>0</v>
      </c>
      <c r="D17" s="64">
        <v>975262</v>
      </c>
      <c r="E17" s="64">
        <v>0</v>
      </c>
      <c r="F17" s="64">
        <v>453250</v>
      </c>
      <c r="G17" s="64">
        <v>0</v>
      </c>
      <c r="H17" s="64">
        <v>0</v>
      </c>
      <c r="I17" s="64">
        <v>1428512</v>
      </c>
    </row>
    <row r="18" spans="1:9" ht="33.75" customHeight="1" x14ac:dyDescent="0.25">
      <c r="A18" s="59" t="s">
        <v>436</v>
      </c>
      <c r="B18" s="60" t="s">
        <v>484</v>
      </c>
      <c r="C18" s="61">
        <v>16723075</v>
      </c>
      <c r="D18" s="61">
        <v>731105302</v>
      </c>
      <c r="E18" s="61">
        <v>285435587</v>
      </c>
      <c r="F18" s="61">
        <v>356750</v>
      </c>
      <c r="G18" s="61">
        <v>0</v>
      </c>
      <c r="H18" s="61">
        <v>18955675</v>
      </c>
      <c r="I18" s="61">
        <v>1052576389</v>
      </c>
    </row>
    <row r="19" spans="1:9" ht="28.5" customHeight="1" x14ac:dyDescent="0.25">
      <c r="A19" s="59" t="s">
        <v>446</v>
      </c>
      <c r="B19" s="60" t="s">
        <v>485</v>
      </c>
      <c r="C19" s="61">
        <v>16723075</v>
      </c>
      <c r="D19" s="61">
        <v>731105302</v>
      </c>
      <c r="E19" s="61">
        <v>285435587</v>
      </c>
      <c r="F19" s="61">
        <v>356750</v>
      </c>
      <c r="G19" s="61">
        <v>0</v>
      </c>
      <c r="H19" s="61">
        <v>18955675</v>
      </c>
      <c r="I19" s="61">
        <v>1052576389</v>
      </c>
    </row>
    <row r="20" spans="1:9" ht="25.5" customHeight="1" x14ac:dyDescent="0.25">
      <c r="A20" s="59" t="s">
        <v>486</v>
      </c>
      <c r="B20" s="60" t="s">
        <v>487</v>
      </c>
      <c r="C20" s="61">
        <v>148709</v>
      </c>
      <c r="D20" s="61">
        <v>3502647873</v>
      </c>
      <c r="E20" s="61">
        <v>46158363</v>
      </c>
      <c r="F20" s="61">
        <v>0</v>
      </c>
      <c r="G20" s="61">
        <v>184271985</v>
      </c>
      <c r="H20" s="61">
        <v>0</v>
      </c>
      <c r="I20" s="61">
        <v>3733226930</v>
      </c>
    </row>
    <row r="21" spans="1:9" ht="27" customHeight="1" x14ac:dyDescent="0.25">
      <c r="A21" s="62" t="s">
        <v>488</v>
      </c>
      <c r="B21" s="63" t="s">
        <v>489</v>
      </c>
      <c r="C21" s="64">
        <v>16576784</v>
      </c>
      <c r="D21" s="64">
        <v>622500</v>
      </c>
      <c r="E21" s="64">
        <v>128637254</v>
      </c>
      <c r="F21" s="64">
        <v>0</v>
      </c>
      <c r="G21" s="64">
        <v>0</v>
      </c>
      <c r="H21" s="64">
        <v>18955675</v>
      </c>
      <c r="I21" s="64">
        <v>164792213</v>
      </c>
    </row>
  </sheetData>
  <mergeCells count="2">
    <mergeCell ref="A3:I3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P54"/>
  <sheetViews>
    <sheetView topLeftCell="A4" zoomScale="90" zoomScaleNormal="90" workbookViewId="0">
      <selection activeCell="B13" sqref="B12:B13"/>
    </sheetView>
  </sheetViews>
  <sheetFormatPr defaultRowHeight="15" x14ac:dyDescent="0.25"/>
  <cols>
    <col min="1" max="1" width="9.28515625" style="19" bestFit="1" customWidth="1"/>
    <col min="2" max="2" width="59" style="409" customWidth="1"/>
    <col min="3" max="3" width="8.5703125" style="409" customWidth="1"/>
    <col min="4" max="4" width="1.140625" style="409" hidden="1" customWidth="1"/>
    <col min="5" max="6" width="8.85546875" style="409" hidden="1" customWidth="1"/>
    <col min="7" max="7" width="20.28515625" style="18" customWidth="1"/>
    <col min="8" max="8" width="12.42578125" style="409" bestFit="1" customWidth="1"/>
    <col min="9" max="9" width="11.28515625" style="409" bestFit="1" customWidth="1"/>
    <col min="10" max="10" width="9.28515625" style="409" bestFit="1" customWidth="1"/>
    <col min="11" max="11" width="17.7109375" style="409" customWidth="1"/>
    <col min="12" max="12" width="29.85546875" style="409" bestFit="1" customWidth="1"/>
    <col min="13" max="16384" width="9.140625" style="409"/>
  </cols>
  <sheetData>
    <row r="1" spans="1:978" x14ac:dyDescent="0.25">
      <c r="A1" s="657" t="s">
        <v>525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978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</row>
    <row r="3" spans="1:978" ht="22.15" customHeight="1" x14ac:dyDescent="0.25">
      <c r="A3" s="648" t="s">
        <v>258</v>
      </c>
      <c r="B3" s="648"/>
      <c r="C3" s="648"/>
      <c r="D3" s="648"/>
      <c r="E3" s="648"/>
      <c r="F3" s="648"/>
      <c r="G3" s="648"/>
      <c r="H3" s="648"/>
      <c r="I3" s="648"/>
      <c r="J3" s="648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4"/>
      <c r="BM3" s="414"/>
      <c r="BN3" s="414"/>
      <c r="BO3" s="414"/>
      <c r="BP3" s="414"/>
      <c r="BQ3" s="414"/>
      <c r="BR3" s="414"/>
      <c r="BS3" s="414"/>
      <c r="BT3" s="414"/>
      <c r="BU3" s="414"/>
      <c r="BV3" s="414"/>
      <c r="BW3" s="414"/>
      <c r="BX3" s="414"/>
      <c r="BY3" s="414"/>
      <c r="BZ3" s="414"/>
      <c r="CA3" s="414"/>
      <c r="CB3" s="414"/>
      <c r="CC3" s="414"/>
      <c r="CD3" s="414"/>
      <c r="CE3" s="414"/>
      <c r="CF3" s="414"/>
      <c r="CG3" s="414"/>
      <c r="CH3" s="414"/>
      <c r="CI3" s="414"/>
      <c r="CJ3" s="414"/>
      <c r="CK3" s="414"/>
      <c r="CL3" s="414"/>
      <c r="CM3" s="414"/>
      <c r="CN3" s="414"/>
      <c r="CO3" s="414"/>
      <c r="CP3" s="414"/>
      <c r="CQ3" s="414"/>
      <c r="CR3" s="414"/>
      <c r="CS3" s="414"/>
      <c r="CT3" s="414"/>
      <c r="CU3" s="414"/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4"/>
      <c r="DH3" s="414"/>
      <c r="DI3" s="414"/>
      <c r="DJ3" s="414"/>
      <c r="DK3" s="414"/>
      <c r="DL3" s="414"/>
      <c r="DM3" s="414"/>
      <c r="DN3" s="414"/>
      <c r="DO3" s="414"/>
      <c r="DP3" s="414"/>
      <c r="DQ3" s="414"/>
      <c r="DR3" s="414"/>
      <c r="DS3" s="414"/>
      <c r="DT3" s="414"/>
      <c r="DU3" s="414"/>
      <c r="DV3" s="414"/>
      <c r="DW3" s="414"/>
      <c r="DX3" s="414"/>
      <c r="DY3" s="414"/>
      <c r="DZ3" s="414"/>
      <c r="EA3" s="414"/>
      <c r="EB3" s="414"/>
      <c r="EC3" s="414"/>
      <c r="ED3" s="414"/>
      <c r="EE3" s="414"/>
      <c r="EF3" s="414"/>
      <c r="EG3" s="414"/>
      <c r="EH3" s="414"/>
      <c r="EI3" s="414"/>
      <c r="EJ3" s="414"/>
      <c r="EK3" s="414"/>
      <c r="EL3" s="414"/>
      <c r="EM3" s="414"/>
      <c r="EN3" s="414"/>
      <c r="EO3" s="414"/>
      <c r="EP3" s="414"/>
      <c r="EQ3" s="414"/>
      <c r="ER3" s="414"/>
      <c r="ES3" s="414"/>
      <c r="ET3" s="414"/>
      <c r="EU3" s="414"/>
      <c r="EV3" s="414"/>
      <c r="EW3" s="414"/>
      <c r="EX3" s="414"/>
      <c r="EY3" s="414"/>
      <c r="EZ3" s="414"/>
      <c r="FA3" s="414"/>
      <c r="FB3" s="414"/>
      <c r="FC3" s="414"/>
      <c r="FD3" s="414"/>
      <c r="FE3" s="414"/>
      <c r="FF3" s="414"/>
      <c r="FG3" s="414"/>
      <c r="FH3" s="414"/>
      <c r="FI3" s="414"/>
      <c r="FJ3" s="414"/>
      <c r="FK3" s="414"/>
      <c r="FL3" s="414"/>
      <c r="FM3" s="414"/>
      <c r="FN3" s="414"/>
      <c r="FO3" s="414"/>
      <c r="FP3" s="414"/>
      <c r="FQ3" s="414"/>
      <c r="FR3" s="414"/>
      <c r="FS3" s="414"/>
      <c r="FT3" s="414"/>
      <c r="FU3" s="414"/>
      <c r="FV3" s="414"/>
      <c r="FW3" s="414"/>
      <c r="FX3" s="414"/>
      <c r="FY3" s="414"/>
      <c r="FZ3" s="414"/>
      <c r="GA3" s="414"/>
      <c r="GB3" s="414"/>
      <c r="GC3" s="414"/>
      <c r="GD3" s="414"/>
      <c r="GE3" s="414"/>
      <c r="GF3" s="414"/>
      <c r="GG3" s="414"/>
      <c r="GH3" s="414"/>
      <c r="GI3" s="414"/>
      <c r="GJ3" s="414"/>
      <c r="GK3" s="414"/>
      <c r="GL3" s="414"/>
      <c r="GM3" s="414"/>
      <c r="GN3" s="414"/>
      <c r="GO3" s="414"/>
      <c r="GP3" s="414"/>
      <c r="GQ3" s="414"/>
      <c r="GR3" s="414"/>
      <c r="GS3" s="414"/>
      <c r="GT3" s="414"/>
      <c r="GU3" s="414"/>
      <c r="GV3" s="414"/>
      <c r="GW3" s="414"/>
      <c r="GX3" s="414"/>
      <c r="GY3" s="414"/>
      <c r="GZ3" s="414"/>
      <c r="HA3" s="414"/>
      <c r="HB3" s="414"/>
      <c r="HC3" s="414"/>
      <c r="HD3" s="414"/>
      <c r="HE3" s="414"/>
      <c r="HF3" s="414"/>
      <c r="HG3" s="414"/>
      <c r="HH3" s="414"/>
      <c r="HI3" s="414"/>
      <c r="HJ3" s="414"/>
      <c r="HK3" s="414"/>
      <c r="HL3" s="414"/>
      <c r="HM3" s="414"/>
      <c r="HN3" s="414"/>
      <c r="HO3" s="414"/>
      <c r="HP3" s="414"/>
      <c r="HQ3" s="414"/>
      <c r="HR3" s="414"/>
      <c r="HS3" s="414"/>
      <c r="HT3" s="414"/>
      <c r="HU3" s="414"/>
      <c r="HV3" s="414"/>
      <c r="HW3" s="414"/>
      <c r="HX3" s="414"/>
      <c r="HY3" s="414"/>
      <c r="HZ3" s="414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4"/>
      <c r="IS3" s="414"/>
      <c r="IT3" s="414"/>
      <c r="IU3" s="414"/>
      <c r="IV3" s="414"/>
      <c r="IW3" s="414"/>
      <c r="IX3" s="414"/>
      <c r="IY3" s="414"/>
      <c r="IZ3" s="414"/>
      <c r="JA3" s="414"/>
      <c r="JB3" s="414"/>
      <c r="JC3" s="414"/>
      <c r="JD3" s="414"/>
      <c r="JE3" s="414"/>
      <c r="JF3" s="414"/>
      <c r="JG3" s="414"/>
      <c r="JH3" s="414"/>
      <c r="JI3" s="414"/>
      <c r="JJ3" s="414"/>
      <c r="JK3" s="414"/>
      <c r="JL3" s="414"/>
      <c r="JM3" s="414"/>
      <c r="JN3" s="414"/>
      <c r="JO3" s="414"/>
      <c r="JP3" s="414"/>
      <c r="JQ3" s="414"/>
      <c r="JR3" s="414"/>
      <c r="JS3" s="414"/>
      <c r="JT3" s="414"/>
      <c r="JU3" s="414"/>
      <c r="JV3" s="414"/>
      <c r="JW3" s="414"/>
      <c r="JX3" s="414"/>
      <c r="JY3" s="414"/>
      <c r="JZ3" s="414"/>
      <c r="KA3" s="414"/>
      <c r="KB3" s="414"/>
      <c r="KC3" s="414"/>
      <c r="KD3" s="414"/>
      <c r="KE3" s="414"/>
      <c r="KF3" s="414"/>
      <c r="KG3" s="414"/>
      <c r="KH3" s="414"/>
      <c r="KI3" s="414"/>
      <c r="KJ3" s="414"/>
      <c r="KK3" s="414"/>
      <c r="KL3" s="414"/>
      <c r="KM3" s="414"/>
      <c r="KN3" s="414"/>
      <c r="KO3" s="414"/>
      <c r="KP3" s="414"/>
      <c r="KQ3" s="414"/>
      <c r="KR3" s="414"/>
      <c r="KS3" s="414"/>
      <c r="KT3" s="414"/>
      <c r="KU3" s="414"/>
      <c r="KV3" s="414"/>
      <c r="KW3" s="414"/>
      <c r="KX3" s="414"/>
      <c r="KY3" s="414"/>
      <c r="KZ3" s="414"/>
      <c r="LA3" s="414"/>
      <c r="LB3" s="414"/>
      <c r="LC3" s="414"/>
      <c r="LD3" s="414"/>
      <c r="LE3" s="414"/>
      <c r="LF3" s="414"/>
      <c r="LG3" s="414"/>
      <c r="LH3" s="414"/>
      <c r="LI3" s="414"/>
      <c r="LJ3" s="414"/>
      <c r="LK3" s="414"/>
      <c r="LL3" s="414"/>
      <c r="LM3" s="414"/>
      <c r="LN3" s="414"/>
      <c r="LO3" s="414"/>
      <c r="LP3" s="414"/>
      <c r="LQ3" s="414"/>
      <c r="LR3" s="414"/>
      <c r="LS3" s="414"/>
      <c r="LT3" s="414"/>
      <c r="LU3" s="414"/>
      <c r="LV3" s="414"/>
      <c r="LW3" s="414"/>
      <c r="LX3" s="414"/>
      <c r="LY3" s="414"/>
      <c r="LZ3" s="414"/>
      <c r="MA3" s="414"/>
      <c r="MB3" s="414"/>
      <c r="MC3" s="414"/>
      <c r="MD3" s="414"/>
      <c r="ME3" s="414"/>
      <c r="MF3" s="414"/>
      <c r="MG3" s="414"/>
      <c r="MH3" s="414"/>
      <c r="MI3" s="414"/>
      <c r="MJ3" s="414"/>
      <c r="MK3" s="414"/>
      <c r="ML3" s="414"/>
      <c r="MM3" s="414"/>
      <c r="MN3" s="414"/>
      <c r="MO3" s="414"/>
      <c r="MP3" s="414"/>
      <c r="MQ3" s="414"/>
      <c r="MR3" s="414"/>
      <c r="MS3" s="414"/>
      <c r="MT3" s="414"/>
      <c r="MU3" s="414"/>
      <c r="MV3" s="414"/>
      <c r="MW3" s="414"/>
      <c r="MX3" s="414"/>
      <c r="MY3" s="414"/>
      <c r="MZ3" s="414"/>
      <c r="NA3" s="414"/>
      <c r="NB3" s="414"/>
      <c r="NC3" s="414"/>
      <c r="ND3" s="414"/>
      <c r="NE3" s="414"/>
      <c r="NF3" s="414"/>
      <c r="NG3" s="414"/>
      <c r="NH3" s="414"/>
      <c r="NI3" s="414"/>
      <c r="NJ3" s="414"/>
      <c r="NK3" s="414"/>
      <c r="NL3" s="414"/>
      <c r="NM3" s="414"/>
      <c r="NN3" s="414"/>
      <c r="NO3" s="414"/>
      <c r="NP3" s="414"/>
      <c r="NQ3" s="414"/>
      <c r="NR3" s="414"/>
      <c r="NS3" s="414"/>
      <c r="NT3" s="414"/>
      <c r="NU3" s="414"/>
      <c r="NV3" s="414"/>
      <c r="NW3" s="414"/>
      <c r="NX3" s="414"/>
      <c r="NY3" s="414"/>
      <c r="NZ3" s="414"/>
      <c r="OA3" s="414"/>
      <c r="OB3" s="414"/>
      <c r="OC3" s="414"/>
      <c r="OD3" s="414"/>
      <c r="OE3" s="414"/>
      <c r="OF3" s="414"/>
      <c r="OG3" s="414"/>
      <c r="OH3" s="414"/>
      <c r="OI3" s="414"/>
      <c r="OJ3" s="414"/>
      <c r="OK3" s="414"/>
      <c r="OL3" s="414"/>
      <c r="OM3" s="414"/>
      <c r="ON3" s="414"/>
      <c r="OO3" s="414"/>
      <c r="OP3" s="414"/>
      <c r="OQ3" s="414"/>
      <c r="OR3" s="414"/>
      <c r="OS3" s="414"/>
      <c r="OT3" s="414"/>
      <c r="OU3" s="414"/>
      <c r="OV3" s="414"/>
      <c r="OW3" s="414"/>
      <c r="OX3" s="414"/>
      <c r="OY3" s="414"/>
      <c r="OZ3" s="414"/>
      <c r="PA3" s="414"/>
      <c r="PB3" s="414"/>
      <c r="PC3" s="414"/>
      <c r="PD3" s="414"/>
      <c r="PE3" s="414"/>
      <c r="PF3" s="414"/>
      <c r="PG3" s="414"/>
      <c r="PH3" s="414"/>
      <c r="PI3" s="414"/>
      <c r="PJ3" s="414"/>
      <c r="PK3" s="414"/>
      <c r="PL3" s="414"/>
      <c r="PM3" s="414"/>
      <c r="PN3" s="414"/>
      <c r="PO3" s="414"/>
      <c r="PP3" s="414"/>
      <c r="PQ3" s="414"/>
      <c r="PR3" s="414"/>
      <c r="PS3" s="414"/>
      <c r="PT3" s="414"/>
      <c r="PU3" s="414"/>
      <c r="PV3" s="414"/>
      <c r="PW3" s="414"/>
      <c r="PX3" s="414"/>
      <c r="PY3" s="414"/>
      <c r="PZ3" s="414"/>
      <c r="QA3" s="414"/>
      <c r="QB3" s="414"/>
      <c r="QC3" s="414"/>
      <c r="QD3" s="414"/>
      <c r="QE3" s="414"/>
      <c r="QF3" s="414"/>
      <c r="QG3" s="414"/>
      <c r="QH3" s="414"/>
      <c r="QI3" s="414"/>
      <c r="QJ3" s="414"/>
      <c r="QK3" s="414"/>
      <c r="QL3" s="414"/>
      <c r="QM3" s="414"/>
      <c r="QN3" s="414"/>
      <c r="QO3" s="414"/>
      <c r="QP3" s="414"/>
      <c r="QQ3" s="414"/>
      <c r="QR3" s="414"/>
      <c r="QS3" s="414"/>
      <c r="QT3" s="414"/>
      <c r="QU3" s="414"/>
      <c r="QV3" s="414"/>
      <c r="QW3" s="414"/>
      <c r="QX3" s="414"/>
      <c r="QY3" s="414"/>
      <c r="QZ3" s="414"/>
      <c r="RA3" s="414"/>
      <c r="RB3" s="414"/>
      <c r="RC3" s="414"/>
      <c r="RD3" s="414"/>
      <c r="RE3" s="414"/>
      <c r="RF3" s="414"/>
      <c r="RG3" s="414"/>
      <c r="RH3" s="414"/>
      <c r="RI3" s="414"/>
      <c r="RJ3" s="414"/>
      <c r="RK3" s="414"/>
      <c r="RL3" s="414"/>
      <c r="RM3" s="414"/>
      <c r="RN3" s="414"/>
      <c r="RO3" s="414"/>
      <c r="RP3" s="414"/>
      <c r="RQ3" s="414"/>
      <c r="RR3" s="414"/>
      <c r="RS3" s="414"/>
      <c r="RT3" s="414"/>
      <c r="RU3" s="414"/>
      <c r="RV3" s="414"/>
      <c r="RW3" s="414"/>
      <c r="RX3" s="414"/>
      <c r="RY3" s="414"/>
      <c r="RZ3" s="414"/>
      <c r="SA3" s="414"/>
      <c r="SB3" s="414"/>
      <c r="SC3" s="414"/>
      <c r="SD3" s="414"/>
      <c r="SE3" s="414"/>
      <c r="SF3" s="414"/>
      <c r="SG3" s="414"/>
      <c r="SH3" s="414"/>
      <c r="SI3" s="414"/>
      <c r="SJ3" s="414"/>
      <c r="SK3" s="414"/>
      <c r="SL3" s="414"/>
      <c r="SM3" s="414"/>
      <c r="SN3" s="414"/>
      <c r="SO3" s="414"/>
      <c r="SP3" s="414"/>
      <c r="SQ3" s="414"/>
      <c r="SR3" s="414"/>
      <c r="SS3" s="414"/>
      <c r="ST3" s="414"/>
      <c r="SU3" s="414"/>
      <c r="SV3" s="414"/>
      <c r="SW3" s="414"/>
      <c r="SX3" s="414"/>
      <c r="SY3" s="414"/>
      <c r="SZ3" s="414"/>
      <c r="TA3" s="414"/>
      <c r="TB3" s="414"/>
      <c r="TC3" s="414"/>
      <c r="TD3" s="414"/>
      <c r="TE3" s="414"/>
      <c r="TF3" s="414"/>
      <c r="TG3" s="414"/>
      <c r="TH3" s="414"/>
      <c r="TI3" s="414"/>
      <c r="TJ3" s="414"/>
      <c r="TK3" s="414"/>
      <c r="TL3" s="414"/>
      <c r="TM3" s="414"/>
      <c r="TN3" s="414"/>
      <c r="TO3" s="414"/>
      <c r="TP3" s="414"/>
      <c r="TQ3" s="414"/>
      <c r="TR3" s="414"/>
      <c r="TS3" s="414"/>
      <c r="TT3" s="414"/>
      <c r="TU3" s="414"/>
      <c r="TV3" s="414"/>
      <c r="TW3" s="414"/>
      <c r="TX3" s="414"/>
      <c r="TY3" s="414"/>
      <c r="TZ3" s="414"/>
      <c r="UA3" s="414"/>
      <c r="UB3" s="414"/>
      <c r="UC3" s="414"/>
      <c r="UD3" s="414"/>
      <c r="UE3" s="414"/>
      <c r="UF3" s="414"/>
      <c r="UG3" s="414"/>
      <c r="UH3" s="414"/>
      <c r="UI3" s="414"/>
      <c r="UJ3" s="414"/>
      <c r="UK3" s="414"/>
      <c r="UL3" s="414"/>
      <c r="UM3" s="414"/>
      <c r="UN3" s="414"/>
      <c r="UO3" s="414"/>
      <c r="UP3" s="414"/>
      <c r="UQ3" s="414"/>
      <c r="UR3" s="414"/>
      <c r="US3" s="414"/>
      <c r="UT3" s="414"/>
      <c r="UU3" s="414"/>
      <c r="UV3" s="414"/>
      <c r="UW3" s="414"/>
      <c r="UX3" s="414"/>
      <c r="UY3" s="414"/>
      <c r="UZ3" s="414"/>
      <c r="VA3" s="414"/>
      <c r="VB3" s="414"/>
      <c r="VC3" s="414"/>
      <c r="VD3" s="414"/>
      <c r="VE3" s="414"/>
      <c r="VF3" s="414"/>
      <c r="VG3" s="414"/>
      <c r="VH3" s="414"/>
      <c r="VI3" s="414"/>
      <c r="VJ3" s="414"/>
      <c r="VK3" s="414"/>
      <c r="VL3" s="414"/>
      <c r="VM3" s="414"/>
      <c r="VN3" s="414"/>
      <c r="VO3" s="414"/>
      <c r="VP3" s="414"/>
      <c r="VQ3" s="414"/>
      <c r="VR3" s="414"/>
      <c r="VS3" s="414"/>
      <c r="VT3" s="414"/>
      <c r="VU3" s="414"/>
      <c r="VV3" s="414"/>
      <c r="VW3" s="414"/>
      <c r="VX3" s="414"/>
      <c r="VY3" s="414"/>
      <c r="VZ3" s="414"/>
      <c r="WA3" s="414"/>
      <c r="WB3" s="414"/>
      <c r="WC3" s="414"/>
      <c r="WD3" s="414"/>
      <c r="WE3" s="414"/>
      <c r="WF3" s="414"/>
      <c r="WG3" s="414"/>
      <c r="WH3" s="414"/>
      <c r="WI3" s="414"/>
      <c r="WJ3" s="414"/>
      <c r="WK3" s="414"/>
      <c r="WL3" s="414"/>
      <c r="WM3" s="414"/>
      <c r="WN3" s="414"/>
      <c r="WO3" s="414"/>
      <c r="WP3" s="414"/>
      <c r="WQ3" s="414"/>
      <c r="WR3" s="414"/>
      <c r="WS3" s="414"/>
      <c r="WT3" s="414"/>
      <c r="WU3" s="414"/>
      <c r="WV3" s="414"/>
      <c r="WW3" s="414"/>
      <c r="WX3" s="414"/>
      <c r="WY3" s="414"/>
      <c r="WZ3" s="414"/>
      <c r="XA3" s="414"/>
      <c r="XB3" s="414"/>
      <c r="XC3" s="414"/>
      <c r="XD3" s="414"/>
      <c r="XE3" s="414"/>
      <c r="XF3" s="414"/>
      <c r="XG3" s="414"/>
      <c r="XH3" s="414"/>
      <c r="XI3" s="414"/>
      <c r="XJ3" s="414"/>
      <c r="XK3" s="414"/>
      <c r="XL3" s="414"/>
      <c r="XM3" s="414"/>
      <c r="XN3" s="414"/>
      <c r="XO3" s="414"/>
      <c r="XP3" s="414"/>
      <c r="XQ3" s="414"/>
      <c r="XR3" s="414"/>
      <c r="XS3" s="414"/>
      <c r="XT3" s="414"/>
      <c r="XU3" s="414"/>
      <c r="XV3" s="414"/>
      <c r="XW3" s="414"/>
      <c r="XX3" s="414"/>
      <c r="XY3" s="414"/>
      <c r="XZ3" s="414"/>
      <c r="YA3" s="414"/>
      <c r="YB3" s="414"/>
      <c r="YC3" s="414"/>
      <c r="YD3" s="414"/>
      <c r="YE3" s="414"/>
      <c r="YF3" s="414"/>
      <c r="YG3" s="414"/>
      <c r="YH3" s="414"/>
      <c r="YI3" s="414"/>
      <c r="YJ3" s="414"/>
      <c r="YK3" s="414"/>
      <c r="YL3" s="414"/>
      <c r="YM3" s="414"/>
      <c r="YN3" s="414"/>
      <c r="YO3" s="414"/>
      <c r="YP3" s="414"/>
      <c r="YQ3" s="414"/>
      <c r="YR3" s="414"/>
      <c r="YS3" s="414"/>
      <c r="YT3" s="414"/>
      <c r="YU3" s="414"/>
      <c r="YV3" s="414"/>
      <c r="YW3" s="414"/>
      <c r="YX3" s="414"/>
      <c r="YY3" s="414"/>
      <c r="YZ3" s="414"/>
      <c r="ZA3" s="414"/>
      <c r="ZB3" s="414"/>
      <c r="ZC3" s="414"/>
      <c r="ZD3" s="414"/>
      <c r="ZE3" s="414"/>
      <c r="ZF3" s="414"/>
      <c r="ZG3" s="414"/>
      <c r="ZH3" s="414"/>
      <c r="ZI3" s="414"/>
      <c r="ZJ3" s="414"/>
      <c r="ZK3" s="414"/>
      <c r="ZL3" s="414"/>
      <c r="ZM3" s="414"/>
      <c r="ZN3" s="414"/>
      <c r="ZO3" s="414"/>
      <c r="ZP3" s="414"/>
      <c r="ZQ3" s="414"/>
      <c r="ZR3" s="414"/>
      <c r="ZS3" s="414"/>
      <c r="ZT3" s="414"/>
      <c r="ZU3" s="414"/>
      <c r="ZV3" s="414"/>
      <c r="ZW3" s="414"/>
      <c r="ZX3" s="414"/>
      <c r="ZY3" s="414"/>
      <c r="ZZ3" s="414"/>
      <c r="AAA3" s="414"/>
      <c r="AAB3" s="414"/>
      <c r="AAC3" s="414"/>
      <c r="AAD3" s="414"/>
      <c r="AAE3" s="414"/>
      <c r="AAF3" s="414"/>
      <c r="AAG3" s="414"/>
      <c r="AAH3" s="414"/>
      <c r="AAI3" s="414"/>
      <c r="AAJ3" s="414"/>
      <c r="AAK3" s="414"/>
      <c r="AAL3" s="414"/>
      <c r="AAM3" s="414"/>
      <c r="AAN3" s="414"/>
      <c r="AAO3" s="414"/>
      <c r="AAP3" s="414"/>
      <c r="AAQ3" s="414"/>
      <c r="AAR3" s="414"/>
      <c r="AAS3" s="414"/>
      <c r="AAT3" s="414"/>
      <c r="AAU3" s="414"/>
      <c r="AAV3" s="414"/>
      <c r="AAW3" s="414"/>
      <c r="AAX3" s="414"/>
      <c r="AAY3" s="414"/>
      <c r="AAZ3" s="414"/>
      <c r="ABA3" s="414"/>
      <c r="ABB3" s="414"/>
      <c r="ABC3" s="414"/>
      <c r="ABD3" s="414"/>
      <c r="ABE3" s="414"/>
      <c r="ABF3" s="414"/>
      <c r="ABG3" s="414"/>
      <c r="ABH3" s="414"/>
      <c r="ABI3" s="414"/>
      <c r="ABJ3" s="414"/>
      <c r="ABK3" s="414"/>
      <c r="ABL3" s="414"/>
      <c r="ABM3" s="414"/>
      <c r="ABN3" s="414"/>
      <c r="ABO3" s="414"/>
      <c r="ABP3" s="414"/>
      <c r="ABQ3" s="414"/>
      <c r="ABR3" s="414"/>
      <c r="ABS3" s="414"/>
      <c r="ABT3" s="414"/>
      <c r="ABU3" s="414"/>
      <c r="ABV3" s="414"/>
      <c r="ABW3" s="414"/>
      <c r="ABX3" s="414"/>
      <c r="ABY3" s="414"/>
      <c r="ABZ3" s="414"/>
      <c r="ACA3" s="414"/>
      <c r="ACB3" s="414"/>
      <c r="ACC3" s="414"/>
      <c r="ACD3" s="414"/>
      <c r="ACE3" s="414"/>
      <c r="ACF3" s="414"/>
      <c r="ACG3" s="414"/>
      <c r="ACH3" s="414"/>
      <c r="ACI3" s="414"/>
      <c r="ACJ3" s="414"/>
      <c r="ACK3" s="414"/>
      <c r="ACL3" s="414"/>
      <c r="ACM3" s="414"/>
      <c r="ACN3" s="414"/>
      <c r="ACO3" s="414"/>
      <c r="ACP3" s="414"/>
      <c r="ACQ3" s="414"/>
      <c r="ACR3" s="414"/>
      <c r="ACS3" s="414"/>
      <c r="ACT3" s="414"/>
      <c r="ACU3" s="414"/>
      <c r="ACV3" s="414"/>
      <c r="ACW3" s="414"/>
      <c r="ACX3" s="414"/>
      <c r="ACY3" s="414"/>
      <c r="ACZ3" s="414"/>
      <c r="ADA3" s="414"/>
      <c r="ADB3" s="414"/>
      <c r="ADC3" s="414"/>
      <c r="ADD3" s="414"/>
      <c r="ADE3" s="414"/>
      <c r="ADF3" s="414"/>
      <c r="ADG3" s="414"/>
      <c r="ADH3" s="414"/>
      <c r="ADI3" s="414"/>
      <c r="ADJ3" s="414"/>
      <c r="ADK3" s="414"/>
      <c r="ADL3" s="414"/>
      <c r="ADM3" s="414"/>
      <c r="ADN3" s="414"/>
      <c r="ADO3" s="414"/>
      <c r="ADP3" s="414"/>
      <c r="ADQ3" s="414"/>
      <c r="ADR3" s="414"/>
      <c r="ADS3" s="414"/>
      <c r="ADT3" s="414"/>
      <c r="ADU3" s="414"/>
      <c r="ADV3" s="414"/>
      <c r="ADW3" s="414"/>
      <c r="ADX3" s="414"/>
      <c r="ADY3" s="414"/>
      <c r="ADZ3" s="414"/>
      <c r="AEA3" s="414"/>
      <c r="AEB3" s="414"/>
      <c r="AEC3" s="414"/>
      <c r="AED3" s="414"/>
      <c r="AEE3" s="414"/>
      <c r="AEF3" s="414"/>
      <c r="AEG3" s="414"/>
      <c r="AEH3" s="414"/>
      <c r="AEI3" s="414"/>
      <c r="AEJ3" s="414"/>
      <c r="AEK3" s="414"/>
      <c r="AEL3" s="414"/>
      <c r="AEM3" s="414"/>
      <c r="AEN3" s="414"/>
      <c r="AEO3" s="414"/>
      <c r="AEP3" s="414"/>
      <c r="AEQ3" s="414"/>
      <c r="AER3" s="414"/>
      <c r="AES3" s="414"/>
      <c r="AET3" s="414"/>
      <c r="AEU3" s="414"/>
      <c r="AEV3" s="414"/>
      <c r="AEW3" s="414"/>
      <c r="AEX3" s="414"/>
      <c r="AEY3" s="414"/>
      <c r="AEZ3" s="414"/>
      <c r="AFA3" s="414"/>
      <c r="AFB3" s="414"/>
      <c r="AFC3" s="414"/>
      <c r="AFD3" s="414"/>
      <c r="AFE3" s="414"/>
      <c r="AFF3" s="414"/>
      <c r="AFG3" s="414"/>
      <c r="AFH3" s="414"/>
      <c r="AFI3" s="414"/>
      <c r="AFJ3" s="414"/>
      <c r="AFK3" s="414"/>
      <c r="AFL3" s="414"/>
      <c r="AFM3" s="414"/>
      <c r="AFN3" s="414"/>
      <c r="AFO3" s="414"/>
      <c r="AFP3" s="414"/>
      <c r="AFQ3" s="414"/>
      <c r="AFR3" s="414"/>
      <c r="AFS3" s="414"/>
      <c r="AFT3" s="414"/>
      <c r="AFU3" s="414"/>
      <c r="AFV3" s="414"/>
      <c r="AFW3" s="414"/>
      <c r="AFX3" s="414"/>
      <c r="AFY3" s="414"/>
      <c r="AFZ3" s="414"/>
      <c r="AGA3" s="414"/>
      <c r="AGB3" s="414"/>
      <c r="AGC3" s="414"/>
      <c r="AGD3" s="414"/>
      <c r="AGE3" s="414"/>
      <c r="AGF3" s="414"/>
      <c r="AGG3" s="414"/>
      <c r="AGH3" s="414"/>
      <c r="AGI3" s="414"/>
      <c r="AGJ3" s="414"/>
      <c r="AGK3" s="414"/>
      <c r="AGL3" s="414"/>
      <c r="AGM3" s="414"/>
      <c r="AGN3" s="414"/>
      <c r="AGO3" s="414"/>
      <c r="AGP3" s="414"/>
      <c r="AGQ3" s="414"/>
      <c r="AGR3" s="414"/>
      <c r="AGS3" s="414"/>
      <c r="AGT3" s="414"/>
      <c r="AGU3" s="414"/>
      <c r="AGV3" s="414"/>
      <c r="AGW3" s="414"/>
      <c r="AGX3" s="414"/>
      <c r="AGY3" s="414"/>
      <c r="AGZ3" s="414"/>
      <c r="AHA3" s="414"/>
      <c r="AHB3" s="414"/>
      <c r="AHC3" s="414"/>
      <c r="AHD3" s="414"/>
      <c r="AHE3" s="414"/>
      <c r="AHF3" s="414"/>
      <c r="AHG3" s="414"/>
      <c r="AHH3" s="414"/>
      <c r="AHI3" s="414"/>
      <c r="AHJ3" s="414"/>
      <c r="AHK3" s="414"/>
      <c r="AHL3" s="414"/>
      <c r="AHM3" s="414"/>
      <c r="AHN3" s="414"/>
      <c r="AHO3" s="414"/>
      <c r="AHP3" s="414"/>
      <c r="AHQ3" s="414"/>
      <c r="AHR3" s="414"/>
      <c r="AHS3" s="414"/>
      <c r="AHT3" s="414"/>
      <c r="AHU3" s="414"/>
      <c r="AHV3" s="414"/>
      <c r="AHW3" s="414"/>
      <c r="AHX3" s="414"/>
      <c r="AHY3" s="414"/>
      <c r="AHZ3" s="414"/>
      <c r="AIA3" s="414"/>
      <c r="AIB3" s="414"/>
      <c r="AIC3" s="414"/>
      <c r="AID3" s="414"/>
      <c r="AIE3" s="414"/>
      <c r="AIF3" s="414"/>
      <c r="AIG3" s="414"/>
      <c r="AIH3" s="414"/>
      <c r="AII3" s="414"/>
      <c r="AIJ3" s="414"/>
      <c r="AIK3" s="414"/>
      <c r="AIL3" s="414"/>
      <c r="AIM3" s="414"/>
      <c r="AIN3" s="414"/>
      <c r="AIO3" s="414"/>
      <c r="AIP3" s="414"/>
      <c r="AIQ3" s="414"/>
      <c r="AIR3" s="414"/>
      <c r="AIS3" s="414"/>
      <c r="AIT3" s="414"/>
      <c r="AIU3" s="414"/>
      <c r="AIV3" s="414"/>
      <c r="AIW3" s="414"/>
      <c r="AIX3" s="414"/>
      <c r="AIY3" s="414"/>
      <c r="AIZ3" s="414"/>
      <c r="AJA3" s="414"/>
      <c r="AJB3" s="414"/>
      <c r="AJC3" s="414"/>
      <c r="AJD3" s="414"/>
      <c r="AJE3" s="414"/>
      <c r="AJF3" s="414"/>
      <c r="AJG3" s="414"/>
      <c r="AJH3" s="414"/>
      <c r="AJI3" s="414"/>
      <c r="AJJ3" s="414"/>
      <c r="AJK3" s="414"/>
      <c r="AJL3" s="414"/>
      <c r="AJM3" s="414"/>
      <c r="AJN3" s="414"/>
      <c r="AJO3" s="414"/>
      <c r="AJP3" s="414"/>
      <c r="AJQ3" s="414"/>
      <c r="AJR3" s="414"/>
      <c r="AJS3" s="414"/>
      <c r="AJT3" s="414"/>
      <c r="AJU3" s="414"/>
      <c r="AJV3" s="414"/>
      <c r="AJW3" s="414"/>
      <c r="AJX3" s="414"/>
      <c r="AJY3" s="414"/>
      <c r="AJZ3" s="414"/>
      <c r="AKA3" s="414"/>
      <c r="AKB3" s="414"/>
      <c r="AKC3" s="414"/>
      <c r="AKD3" s="414"/>
      <c r="AKE3" s="414"/>
      <c r="AKF3" s="414"/>
      <c r="AKG3" s="414"/>
      <c r="AKH3" s="414"/>
      <c r="AKI3" s="414"/>
      <c r="AKJ3" s="414"/>
      <c r="AKK3" s="414"/>
      <c r="AKL3" s="414"/>
      <c r="AKM3" s="414"/>
      <c r="AKN3" s="414"/>
      <c r="AKO3" s="414"/>
      <c r="AKP3" s="414"/>
    </row>
    <row r="4" spans="1:978" ht="22.15" customHeight="1" x14ac:dyDescent="0.25">
      <c r="A4" s="649" t="s">
        <v>212</v>
      </c>
      <c r="B4" s="650"/>
      <c r="C4" s="650"/>
      <c r="D4" s="650"/>
      <c r="E4" s="650"/>
      <c r="F4" s="650"/>
      <c r="G4" s="650"/>
      <c r="H4" s="650"/>
      <c r="I4" s="650"/>
      <c r="J4" s="650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  <c r="BS4" s="414"/>
      <c r="BT4" s="414"/>
      <c r="BU4" s="414"/>
      <c r="BV4" s="414"/>
      <c r="BW4" s="414"/>
      <c r="BX4" s="414"/>
      <c r="BY4" s="414"/>
      <c r="BZ4" s="414"/>
      <c r="CA4" s="414"/>
      <c r="CB4" s="414"/>
      <c r="CC4" s="414"/>
      <c r="CD4" s="414"/>
      <c r="CE4" s="414"/>
      <c r="CF4" s="414"/>
      <c r="CG4" s="414"/>
      <c r="CH4" s="414"/>
      <c r="CI4" s="414"/>
      <c r="CJ4" s="414"/>
      <c r="CK4" s="414"/>
      <c r="CL4" s="414"/>
      <c r="CM4" s="414"/>
      <c r="CN4" s="414"/>
      <c r="CO4" s="414"/>
      <c r="CP4" s="414"/>
      <c r="CQ4" s="414"/>
      <c r="CR4" s="414"/>
      <c r="CS4" s="414"/>
      <c r="CT4" s="414"/>
      <c r="CU4" s="414"/>
      <c r="CV4" s="414"/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4"/>
      <c r="DO4" s="414"/>
      <c r="DP4" s="414"/>
      <c r="DQ4" s="414"/>
      <c r="DR4" s="414"/>
      <c r="DS4" s="414"/>
      <c r="DT4" s="414"/>
      <c r="DU4" s="414"/>
      <c r="DV4" s="414"/>
      <c r="DW4" s="414"/>
      <c r="DX4" s="414"/>
      <c r="DY4" s="414"/>
      <c r="DZ4" s="414"/>
      <c r="EA4" s="414"/>
      <c r="EB4" s="414"/>
      <c r="EC4" s="414"/>
      <c r="ED4" s="414"/>
      <c r="EE4" s="414"/>
      <c r="EF4" s="414"/>
      <c r="EG4" s="414"/>
      <c r="EH4" s="414"/>
      <c r="EI4" s="414"/>
      <c r="EJ4" s="414"/>
      <c r="EK4" s="414"/>
      <c r="EL4" s="414"/>
      <c r="EM4" s="414"/>
      <c r="EN4" s="414"/>
      <c r="EO4" s="414"/>
      <c r="EP4" s="414"/>
      <c r="EQ4" s="414"/>
      <c r="ER4" s="414"/>
      <c r="ES4" s="414"/>
      <c r="ET4" s="414"/>
      <c r="EU4" s="414"/>
      <c r="EV4" s="414"/>
      <c r="EW4" s="414"/>
      <c r="EX4" s="414"/>
      <c r="EY4" s="414"/>
      <c r="EZ4" s="414"/>
      <c r="FA4" s="414"/>
      <c r="FB4" s="414"/>
      <c r="FC4" s="414"/>
      <c r="FD4" s="414"/>
      <c r="FE4" s="414"/>
      <c r="FF4" s="414"/>
      <c r="FG4" s="414"/>
      <c r="FH4" s="414"/>
      <c r="FI4" s="414"/>
      <c r="FJ4" s="414"/>
      <c r="FK4" s="414"/>
      <c r="FL4" s="414"/>
      <c r="FM4" s="414"/>
      <c r="FN4" s="414"/>
      <c r="FO4" s="414"/>
      <c r="FP4" s="414"/>
      <c r="FQ4" s="414"/>
      <c r="FR4" s="414"/>
      <c r="FS4" s="414"/>
      <c r="FT4" s="414"/>
      <c r="FU4" s="414"/>
      <c r="FV4" s="414"/>
      <c r="FW4" s="414"/>
      <c r="FX4" s="414"/>
      <c r="FY4" s="414"/>
      <c r="FZ4" s="414"/>
      <c r="GA4" s="414"/>
      <c r="GB4" s="414"/>
      <c r="GC4" s="414"/>
      <c r="GD4" s="414"/>
      <c r="GE4" s="414"/>
      <c r="GF4" s="414"/>
      <c r="GG4" s="414"/>
      <c r="GH4" s="414"/>
      <c r="GI4" s="414"/>
      <c r="GJ4" s="414"/>
      <c r="GK4" s="414"/>
      <c r="GL4" s="414"/>
      <c r="GM4" s="414"/>
      <c r="GN4" s="414"/>
      <c r="GO4" s="414"/>
      <c r="GP4" s="414"/>
      <c r="GQ4" s="414"/>
      <c r="GR4" s="414"/>
      <c r="GS4" s="414"/>
      <c r="GT4" s="414"/>
      <c r="GU4" s="414"/>
      <c r="GV4" s="414"/>
      <c r="GW4" s="414"/>
      <c r="GX4" s="414"/>
      <c r="GY4" s="414"/>
      <c r="GZ4" s="414"/>
      <c r="HA4" s="414"/>
      <c r="HB4" s="414"/>
      <c r="HC4" s="414"/>
      <c r="HD4" s="414"/>
      <c r="HE4" s="414"/>
      <c r="HF4" s="414"/>
      <c r="HG4" s="414"/>
      <c r="HH4" s="414"/>
      <c r="HI4" s="414"/>
      <c r="HJ4" s="414"/>
      <c r="HK4" s="414"/>
      <c r="HL4" s="414"/>
      <c r="HM4" s="414"/>
      <c r="HN4" s="414"/>
      <c r="HO4" s="414"/>
      <c r="HP4" s="414"/>
      <c r="HQ4" s="414"/>
      <c r="HR4" s="414"/>
      <c r="HS4" s="414"/>
      <c r="HT4" s="414"/>
      <c r="HU4" s="414"/>
      <c r="HV4" s="414"/>
      <c r="HW4" s="414"/>
      <c r="HX4" s="414"/>
      <c r="HY4" s="414"/>
      <c r="HZ4" s="414"/>
      <c r="IA4" s="414"/>
      <c r="IB4" s="414"/>
      <c r="IC4" s="414"/>
      <c r="ID4" s="414"/>
      <c r="IE4" s="414"/>
      <c r="IF4" s="414"/>
      <c r="IG4" s="414"/>
      <c r="IH4" s="414"/>
      <c r="II4" s="414"/>
      <c r="IJ4" s="414"/>
      <c r="IK4" s="414"/>
      <c r="IL4" s="414"/>
      <c r="IM4" s="414"/>
      <c r="IN4" s="414"/>
      <c r="IO4" s="414"/>
      <c r="IP4" s="414"/>
      <c r="IQ4" s="414"/>
      <c r="IR4" s="414"/>
      <c r="IS4" s="414"/>
      <c r="IT4" s="414"/>
      <c r="IU4" s="414"/>
      <c r="IV4" s="414"/>
      <c r="IW4" s="414"/>
      <c r="IX4" s="414"/>
      <c r="IY4" s="414"/>
      <c r="IZ4" s="414"/>
      <c r="JA4" s="414"/>
      <c r="JB4" s="414"/>
      <c r="JC4" s="414"/>
      <c r="JD4" s="414"/>
      <c r="JE4" s="414"/>
      <c r="JF4" s="414"/>
      <c r="JG4" s="414"/>
      <c r="JH4" s="414"/>
      <c r="JI4" s="414"/>
      <c r="JJ4" s="414"/>
      <c r="JK4" s="414"/>
      <c r="JL4" s="414"/>
      <c r="JM4" s="414"/>
      <c r="JN4" s="414"/>
      <c r="JO4" s="414"/>
      <c r="JP4" s="414"/>
      <c r="JQ4" s="414"/>
      <c r="JR4" s="414"/>
      <c r="JS4" s="414"/>
      <c r="JT4" s="414"/>
      <c r="JU4" s="414"/>
      <c r="JV4" s="414"/>
      <c r="JW4" s="414"/>
      <c r="JX4" s="414"/>
      <c r="JY4" s="414"/>
      <c r="JZ4" s="414"/>
      <c r="KA4" s="414"/>
      <c r="KB4" s="414"/>
      <c r="KC4" s="414"/>
      <c r="KD4" s="414"/>
      <c r="KE4" s="414"/>
      <c r="KF4" s="414"/>
      <c r="KG4" s="414"/>
      <c r="KH4" s="414"/>
      <c r="KI4" s="414"/>
      <c r="KJ4" s="414"/>
      <c r="KK4" s="414"/>
      <c r="KL4" s="414"/>
      <c r="KM4" s="414"/>
      <c r="KN4" s="414"/>
      <c r="KO4" s="414"/>
      <c r="KP4" s="414"/>
      <c r="KQ4" s="414"/>
      <c r="KR4" s="414"/>
      <c r="KS4" s="414"/>
      <c r="KT4" s="414"/>
      <c r="KU4" s="414"/>
      <c r="KV4" s="414"/>
      <c r="KW4" s="414"/>
      <c r="KX4" s="414"/>
      <c r="KY4" s="414"/>
      <c r="KZ4" s="414"/>
      <c r="LA4" s="414"/>
      <c r="LB4" s="414"/>
      <c r="LC4" s="414"/>
      <c r="LD4" s="414"/>
      <c r="LE4" s="414"/>
      <c r="LF4" s="414"/>
      <c r="LG4" s="414"/>
      <c r="LH4" s="414"/>
      <c r="LI4" s="414"/>
      <c r="LJ4" s="414"/>
      <c r="LK4" s="414"/>
      <c r="LL4" s="414"/>
      <c r="LM4" s="414"/>
      <c r="LN4" s="414"/>
      <c r="LO4" s="414"/>
      <c r="LP4" s="414"/>
      <c r="LQ4" s="414"/>
      <c r="LR4" s="414"/>
      <c r="LS4" s="414"/>
      <c r="LT4" s="414"/>
      <c r="LU4" s="414"/>
      <c r="LV4" s="414"/>
      <c r="LW4" s="414"/>
      <c r="LX4" s="414"/>
      <c r="LY4" s="414"/>
      <c r="LZ4" s="414"/>
      <c r="MA4" s="414"/>
      <c r="MB4" s="414"/>
      <c r="MC4" s="414"/>
      <c r="MD4" s="414"/>
      <c r="ME4" s="414"/>
      <c r="MF4" s="414"/>
      <c r="MG4" s="414"/>
      <c r="MH4" s="414"/>
      <c r="MI4" s="414"/>
      <c r="MJ4" s="414"/>
      <c r="MK4" s="414"/>
      <c r="ML4" s="414"/>
      <c r="MM4" s="414"/>
      <c r="MN4" s="414"/>
      <c r="MO4" s="414"/>
      <c r="MP4" s="414"/>
      <c r="MQ4" s="414"/>
      <c r="MR4" s="414"/>
      <c r="MS4" s="414"/>
      <c r="MT4" s="414"/>
      <c r="MU4" s="414"/>
      <c r="MV4" s="414"/>
      <c r="MW4" s="414"/>
      <c r="MX4" s="414"/>
      <c r="MY4" s="414"/>
      <c r="MZ4" s="414"/>
      <c r="NA4" s="414"/>
      <c r="NB4" s="414"/>
      <c r="NC4" s="414"/>
      <c r="ND4" s="414"/>
      <c r="NE4" s="414"/>
      <c r="NF4" s="414"/>
      <c r="NG4" s="414"/>
      <c r="NH4" s="414"/>
      <c r="NI4" s="414"/>
      <c r="NJ4" s="414"/>
      <c r="NK4" s="414"/>
      <c r="NL4" s="414"/>
      <c r="NM4" s="414"/>
      <c r="NN4" s="414"/>
      <c r="NO4" s="414"/>
      <c r="NP4" s="414"/>
      <c r="NQ4" s="414"/>
      <c r="NR4" s="414"/>
      <c r="NS4" s="414"/>
      <c r="NT4" s="414"/>
      <c r="NU4" s="414"/>
      <c r="NV4" s="414"/>
      <c r="NW4" s="414"/>
      <c r="NX4" s="414"/>
      <c r="NY4" s="414"/>
      <c r="NZ4" s="414"/>
      <c r="OA4" s="414"/>
      <c r="OB4" s="414"/>
      <c r="OC4" s="414"/>
      <c r="OD4" s="414"/>
      <c r="OE4" s="414"/>
      <c r="OF4" s="414"/>
      <c r="OG4" s="414"/>
      <c r="OH4" s="414"/>
      <c r="OI4" s="414"/>
      <c r="OJ4" s="414"/>
      <c r="OK4" s="414"/>
      <c r="OL4" s="414"/>
      <c r="OM4" s="414"/>
      <c r="ON4" s="414"/>
      <c r="OO4" s="414"/>
      <c r="OP4" s="414"/>
      <c r="OQ4" s="414"/>
      <c r="OR4" s="414"/>
      <c r="OS4" s="414"/>
      <c r="OT4" s="414"/>
      <c r="OU4" s="414"/>
      <c r="OV4" s="414"/>
      <c r="OW4" s="414"/>
      <c r="OX4" s="414"/>
      <c r="OY4" s="414"/>
      <c r="OZ4" s="414"/>
      <c r="PA4" s="414"/>
      <c r="PB4" s="414"/>
      <c r="PC4" s="414"/>
      <c r="PD4" s="414"/>
      <c r="PE4" s="414"/>
      <c r="PF4" s="414"/>
      <c r="PG4" s="414"/>
      <c r="PH4" s="414"/>
      <c r="PI4" s="414"/>
      <c r="PJ4" s="414"/>
      <c r="PK4" s="414"/>
      <c r="PL4" s="414"/>
      <c r="PM4" s="414"/>
      <c r="PN4" s="414"/>
      <c r="PO4" s="414"/>
      <c r="PP4" s="414"/>
      <c r="PQ4" s="414"/>
      <c r="PR4" s="414"/>
      <c r="PS4" s="414"/>
      <c r="PT4" s="414"/>
      <c r="PU4" s="414"/>
      <c r="PV4" s="414"/>
      <c r="PW4" s="414"/>
      <c r="PX4" s="414"/>
      <c r="PY4" s="414"/>
      <c r="PZ4" s="414"/>
      <c r="QA4" s="414"/>
      <c r="QB4" s="414"/>
      <c r="QC4" s="414"/>
      <c r="QD4" s="414"/>
      <c r="QE4" s="414"/>
      <c r="QF4" s="414"/>
      <c r="QG4" s="414"/>
      <c r="QH4" s="414"/>
      <c r="QI4" s="414"/>
      <c r="QJ4" s="414"/>
      <c r="QK4" s="414"/>
      <c r="QL4" s="414"/>
      <c r="QM4" s="414"/>
      <c r="QN4" s="414"/>
      <c r="QO4" s="414"/>
      <c r="QP4" s="414"/>
      <c r="QQ4" s="414"/>
      <c r="QR4" s="414"/>
      <c r="QS4" s="414"/>
      <c r="QT4" s="414"/>
      <c r="QU4" s="414"/>
      <c r="QV4" s="414"/>
      <c r="QW4" s="414"/>
      <c r="QX4" s="414"/>
      <c r="QY4" s="414"/>
      <c r="QZ4" s="414"/>
      <c r="RA4" s="414"/>
      <c r="RB4" s="414"/>
      <c r="RC4" s="414"/>
      <c r="RD4" s="414"/>
      <c r="RE4" s="414"/>
      <c r="RF4" s="414"/>
      <c r="RG4" s="414"/>
      <c r="RH4" s="414"/>
      <c r="RI4" s="414"/>
      <c r="RJ4" s="414"/>
      <c r="RK4" s="414"/>
      <c r="RL4" s="414"/>
      <c r="RM4" s="414"/>
      <c r="RN4" s="414"/>
      <c r="RO4" s="414"/>
      <c r="RP4" s="414"/>
      <c r="RQ4" s="414"/>
      <c r="RR4" s="414"/>
      <c r="RS4" s="414"/>
      <c r="RT4" s="414"/>
      <c r="RU4" s="414"/>
      <c r="RV4" s="414"/>
      <c r="RW4" s="414"/>
      <c r="RX4" s="414"/>
      <c r="RY4" s="414"/>
      <c r="RZ4" s="414"/>
      <c r="SA4" s="414"/>
      <c r="SB4" s="414"/>
      <c r="SC4" s="414"/>
      <c r="SD4" s="414"/>
      <c r="SE4" s="414"/>
      <c r="SF4" s="414"/>
      <c r="SG4" s="414"/>
      <c r="SH4" s="414"/>
      <c r="SI4" s="414"/>
      <c r="SJ4" s="414"/>
      <c r="SK4" s="414"/>
      <c r="SL4" s="414"/>
      <c r="SM4" s="414"/>
      <c r="SN4" s="414"/>
      <c r="SO4" s="414"/>
      <c r="SP4" s="414"/>
      <c r="SQ4" s="414"/>
      <c r="SR4" s="414"/>
      <c r="SS4" s="414"/>
      <c r="ST4" s="414"/>
      <c r="SU4" s="414"/>
      <c r="SV4" s="414"/>
      <c r="SW4" s="414"/>
      <c r="SX4" s="414"/>
      <c r="SY4" s="414"/>
      <c r="SZ4" s="414"/>
      <c r="TA4" s="414"/>
      <c r="TB4" s="414"/>
      <c r="TC4" s="414"/>
      <c r="TD4" s="414"/>
      <c r="TE4" s="414"/>
      <c r="TF4" s="414"/>
      <c r="TG4" s="414"/>
      <c r="TH4" s="414"/>
      <c r="TI4" s="414"/>
      <c r="TJ4" s="414"/>
      <c r="TK4" s="414"/>
      <c r="TL4" s="414"/>
      <c r="TM4" s="414"/>
      <c r="TN4" s="414"/>
      <c r="TO4" s="414"/>
      <c r="TP4" s="414"/>
      <c r="TQ4" s="414"/>
      <c r="TR4" s="414"/>
      <c r="TS4" s="414"/>
      <c r="TT4" s="414"/>
      <c r="TU4" s="414"/>
      <c r="TV4" s="414"/>
      <c r="TW4" s="414"/>
      <c r="TX4" s="414"/>
      <c r="TY4" s="414"/>
      <c r="TZ4" s="414"/>
      <c r="UA4" s="414"/>
      <c r="UB4" s="414"/>
      <c r="UC4" s="414"/>
      <c r="UD4" s="414"/>
      <c r="UE4" s="414"/>
      <c r="UF4" s="414"/>
      <c r="UG4" s="414"/>
      <c r="UH4" s="414"/>
      <c r="UI4" s="414"/>
      <c r="UJ4" s="414"/>
      <c r="UK4" s="414"/>
      <c r="UL4" s="414"/>
      <c r="UM4" s="414"/>
      <c r="UN4" s="414"/>
      <c r="UO4" s="414"/>
      <c r="UP4" s="414"/>
      <c r="UQ4" s="414"/>
      <c r="UR4" s="414"/>
      <c r="US4" s="414"/>
      <c r="UT4" s="414"/>
      <c r="UU4" s="414"/>
      <c r="UV4" s="414"/>
      <c r="UW4" s="414"/>
      <c r="UX4" s="414"/>
      <c r="UY4" s="414"/>
      <c r="UZ4" s="414"/>
      <c r="VA4" s="414"/>
      <c r="VB4" s="414"/>
      <c r="VC4" s="414"/>
      <c r="VD4" s="414"/>
      <c r="VE4" s="414"/>
      <c r="VF4" s="414"/>
      <c r="VG4" s="414"/>
      <c r="VH4" s="414"/>
      <c r="VI4" s="414"/>
      <c r="VJ4" s="414"/>
      <c r="VK4" s="414"/>
      <c r="VL4" s="414"/>
      <c r="VM4" s="414"/>
      <c r="VN4" s="414"/>
      <c r="VO4" s="414"/>
      <c r="VP4" s="414"/>
      <c r="VQ4" s="414"/>
      <c r="VR4" s="414"/>
      <c r="VS4" s="414"/>
      <c r="VT4" s="414"/>
      <c r="VU4" s="414"/>
      <c r="VV4" s="414"/>
      <c r="VW4" s="414"/>
      <c r="VX4" s="414"/>
      <c r="VY4" s="414"/>
      <c r="VZ4" s="414"/>
      <c r="WA4" s="414"/>
      <c r="WB4" s="414"/>
      <c r="WC4" s="414"/>
      <c r="WD4" s="414"/>
      <c r="WE4" s="414"/>
      <c r="WF4" s="414"/>
      <c r="WG4" s="414"/>
      <c r="WH4" s="414"/>
      <c r="WI4" s="414"/>
      <c r="WJ4" s="414"/>
      <c r="WK4" s="414"/>
      <c r="WL4" s="414"/>
      <c r="WM4" s="414"/>
      <c r="WN4" s="414"/>
      <c r="WO4" s="414"/>
      <c r="WP4" s="414"/>
      <c r="WQ4" s="414"/>
      <c r="WR4" s="414"/>
      <c r="WS4" s="414"/>
      <c r="WT4" s="414"/>
      <c r="WU4" s="414"/>
      <c r="WV4" s="414"/>
      <c r="WW4" s="414"/>
      <c r="WX4" s="414"/>
      <c r="WY4" s="414"/>
      <c r="WZ4" s="414"/>
      <c r="XA4" s="414"/>
      <c r="XB4" s="414"/>
      <c r="XC4" s="414"/>
      <c r="XD4" s="414"/>
      <c r="XE4" s="414"/>
      <c r="XF4" s="414"/>
      <c r="XG4" s="414"/>
      <c r="XH4" s="414"/>
      <c r="XI4" s="414"/>
      <c r="XJ4" s="414"/>
      <c r="XK4" s="414"/>
      <c r="XL4" s="414"/>
      <c r="XM4" s="414"/>
      <c r="XN4" s="414"/>
      <c r="XO4" s="414"/>
      <c r="XP4" s="414"/>
      <c r="XQ4" s="414"/>
      <c r="XR4" s="414"/>
      <c r="XS4" s="414"/>
      <c r="XT4" s="414"/>
      <c r="XU4" s="414"/>
      <c r="XV4" s="414"/>
      <c r="XW4" s="414"/>
      <c r="XX4" s="414"/>
      <c r="XY4" s="414"/>
      <c r="XZ4" s="414"/>
      <c r="YA4" s="414"/>
      <c r="YB4" s="414"/>
      <c r="YC4" s="414"/>
      <c r="YD4" s="414"/>
      <c r="YE4" s="414"/>
      <c r="YF4" s="414"/>
      <c r="YG4" s="414"/>
      <c r="YH4" s="414"/>
      <c r="YI4" s="414"/>
      <c r="YJ4" s="414"/>
      <c r="YK4" s="414"/>
      <c r="YL4" s="414"/>
      <c r="YM4" s="414"/>
      <c r="YN4" s="414"/>
      <c r="YO4" s="414"/>
      <c r="YP4" s="414"/>
      <c r="YQ4" s="414"/>
      <c r="YR4" s="414"/>
      <c r="YS4" s="414"/>
      <c r="YT4" s="414"/>
      <c r="YU4" s="414"/>
      <c r="YV4" s="414"/>
      <c r="YW4" s="414"/>
      <c r="YX4" s="414"/>
      <c r="YY4" s="414"/>
      <c r="YZ4" s="414"/>
      <c r="ZA4" s="414"/>
      <c r="ZB4" s="414"/>
      <c r="ZC4" s="414"/>
      <c r="ZD4" s="414"/>
      <c r="ZE4" s="414"/>
      <c r="ZF4" s="414"/>
      <c r="ZG4" s="414"/>
      <c r="ZH4" s="414"/>
      <c r="ZI4" s="414"/>
      <c r="ZJ4" s="414"/>
      <c r="ZK4" s="414"/>
      <c r="ZL4" s="414"/>
      <c r="ZM4" s="414"/>
      <c r="ZN4" s="414"/>
      <c r="ZO4" s="414"/>
      <c r="ZP4" s="414"/>
      <c r="ZQ4" s="414"/>
      <c r="ZR4" s="414"/>
      <c r="ZS4" s="414"/>
      <c r="ZT4" s="414"/>
      <c r="ZU4" s="414"/>
      <c r="ZV4" s="414"/>
      <c r="ZW4" s="414"/>
      <c r="ZX4" s="414"/>
      <c r="ZY4" s="414"/>
      <c r="ZZ4" s="414"/>
      <c r="AAA4" s="414"/>
      <c r="AAB4" s="414"/>
      <c r="AAC4" s="414"/>
      <c r="AAD4" s="414"/>
      <c r="AAE4" s="414"/>
      <c r="AAF4" s="414"/>
      <c r="AAG4" s="414"/>
      <c r="AAH4" s="414"/>
      <c r="AAI4" s="414"/>
      <c r="AAJ4" s="414"/>
      <c r="AAK4" s="414"/>
      <c r="AAL4" s="414"/>
      <c r="AAM4" s="414"/>
      <c r="AAN4" s="414"/>
      <c r="AAO4" s="414"/>
      <c r="AAP4" s="414"/>
      <c r="AAQ4" s="414"/>
      <c r="AAR4" s="414"/>
      <c r="AAS4" s="414"/>
      <c r="AAT4" s="414"/>
      <c r="AAU4" s="414"/>
      <c r="AAV4" s="414"/>
      <c r="AAW4" s="414"/>
      <c r="AAX4" s="414"/>
      <c r="AAY4" s="414"/>
      <c r="AAZ4" s="414"/>
      <c r="ABA4" s="414"/>
      <c r="ABB4" s="414"/>
      <c r="ABC4" s="414"/>
      <c r="ABD4" s="414"/>
      <c r="ABE4" s="414"/>
      <c r="ABF4" s="414"/>
      <c r="ABG4" s="414"/>
      <c r="ABH4" s="414"/>
      <c r="ABI4" s="414"/>
      <c r="ABJ4" s="414"/>
      <c r="ABK4" s="414"/>
      <c r="ABL4" s="414"/>
      <c r="ABM4" s="414"/>
      <c r="ABN4" s="414"/>
      <c r="ABO4" s="414"/>
      <c r="ABP4" s="414"/>
      <c r="ABQ4" s="414"/>
      <c r="ABR4" s="414"/>
      <c r="ABS4" s="414"/>
      <c r="ABT4" s="414"/>
      <c r="ABU4" s="414"/>
      <c r="ABV4" s="414"/>
      <c r="ABW4" s="414"/>
      <c r="ABX4" s="414"/>
      <c r="ABY4" s="414"/>
      <c r="ABZ4" s="414"/>
      <c r="ACA4" s="414"/>
      <c r="ACB4" s="414"/>
      <c r="ACC4" s="414"/>
      <c r="ACD4" s="414"/>
      <c r="ACE4" s="414"/>
      <c r="ACF4" s="414"/>
      <c r="ACG4" s="414"/>
      <c r="ACH4" s="414"/>
      <c r="ACI4" s="414"/>
      <c r="ACJ4" s="414"/>
      <c r="ACK4" s="414"/>
      <c r="ACL4" s="414"/>
      <c r="ACM4" s="414"/>
      <c r="ACN4" s="414"/>
      <c r="ACO4" s="414"/>
      <c r="ACP4" s="414"/>
      <c r="ACQ4" s="414"/>
      <c r="ACR4" s="414"/>
      <c r="ACS4" s="414"/>
      <c r="ACT4" s="414"/>
      <c r="ACU4" s="414"/>
      <c r="ACV4" s="414"/>
      <c r="ACW4" s="414"/>
      <c r="ACX4" s="414"/>
      <c r="ACY4" s="414"/>
      <c r="ACZ4" s="414"/>
      <c r="ADA4" s="414"/>
      <c r="ADB4" s="414"/>
      <c r="ADC4" s="414"/>
      <c r="ADD4" s="414"/>
      <c r="ADE4" s="414"/>
      <c r="ADF4" s="414"/>
      <c r="ADG4" s="414"/>
      <c r="ADH4" s="414"/>
      <c r="ADI4" s="414"/>
      <c r="ADJ4" s="414"/>
      <c r="ADK4" s="414"/>
      <c r="ADL4" s="414"/>
      <c r="ADM4" s="414"/>
      <c r="ADN4" s="414"/>
      <c r="ADO4" s="414"/>
      <c r="ADP4" s="414"/>
      <c r="ADQ4" s="414"/>
      <c r="ADR4" s="414"/>
      <c r="ADS4" s="414"/>
      <c r="ADT4" s="414"/>
      <c r="ADU4" s="414"/>
      <c r="ADV4" s="414"/>
      <c r="ADW4" s="414"/>
      <c r="ADX4" s="414"/>
      <c r="ADY4" s="414"/>
      <c r="ADZ4" s="414"/>
      <c r="AEA4" s="414"/>
      <c r="AEB4" s="414"/>
      <c r="AEC4" s="414"/>
      <c r="AED4" s="414"/>
      <c r="AEE4" s="414"/>
      <c r="AEF4" s="414"/>
      <c r="AEG4" s="414"/>
      <c r="AEH4" s="414"/>
      <c r="AEI4" s="414"/>
      <c r="AEJ4" s="414"/>
      <c r="AEK4" s="414"/>
      <c r="AEL4" s="414"/>
      <c r="AEM4" s="414"/>
      <c r="AEN4" s="414"/>
      <c r="AEO4" s="414"/>
      <c r="AEP4" s="414"/>
      <c r="AEQ4" s="414"/>
      <c r="AER4" s="414"/>
      <c r="AES4" s="414"/>
      <c r="AET4" s="414"/>
      <c r="AEU4" s="414"/>
      <c r="AEV4" s="414"/>
      <c r="AEW4" s="414"/>
      <c r="AEX4" s="414"/>
      <c r="AEY4" s="414"/>
      <c r="AEZ4" s="414"/>
      <c r="AFA4" s="414"/>
      <c r="AFB4" s="414"/>
      <c r="AFC4" s="414"/>
      <c r="AFD4" s="414"/>
      <c r="AFE4" s="414"/>
      <c r="AFF4" s="414"/>
      <c r="AFG4" s="414"/>
      <c r="AFH4" s="414"/>
      <c r="AFI4" s="414"/>
      <c r="AFJ4" s="414"/>
      <c r="AFK4" s="414"/>
      <c r="AFL4" s="414"/>
      <c r="AFM4" s="414"/>
      <c r="AFN4" s="414"/>
      <c r="AFO4" s="414"/>
      <c r="AFP4" s="414"/>
      <c r="AFQ4" s="414"/>
      <c r="AFR4" s="414"/>
      <c r="AFS4" s="414"/>
      <c r="AFT4" s="414"/>
      <c r="AFU4" s="414"/>
      <c r="AFV4" s="414"/>
      <c r="AFW4" s="414"/>
      <c r="AFX4" s="414"/>
      <c r="AFY4" s="414"/>
      <c r="AFZ4" s="414"/>
      <c r="AGA4" s="414"/>
      <c r="AGB4" s="414"/>
      <c r="AGC4" s="414"/>
      <c r="AGD4" s="414"/>
      <c r="AGE4" s="414"/>
      <c r="AGF4" s="414"/>
      <c r="AGG4" s="414"/>
      <c r="AGH4" s="414"/>
      <c r="AGI4" s="414"/>
      <c r="AGJ4" s="414"/>
      <c r="AGK4" s="414"/>
      <c r="AGL4" s="414"/>
      <c r="AGM4" s="414"/>
      <c r="AGN4" s="414"/>
      <c r="AGO4" s="414"/>
      <c r="AGP4" s="414"/>
      <c r="AGQ4" s="414"/>
      <c r="AGR4" s="414"/>
      <c r="AGS4" s="414"/>
      <c r="AGT4" s="414"/>
      <c r="AGU4" s="414"/>
      <c r="AGV4" s="414"/>
      <c r="AGW4" s="414"/>
      <c r="AGX4" s="414"/>
      <c r="AGY4" s="414"/>
      <c r="AGZ4" s="414"/>
      <c r="AHA4" s="414"/>
      <c r="AHB4" s="414"/>
      <c r="AHC4" s="414"/>
      <c r="AHD4" s="414"/>
      <c r="AHE4" s="414"/>
      <c r="AHF4" s="414"/>
      <c r="AHG4" s="414"/>
      <c r="AHH4" s="414"/>
      <c r="AHI4" s="414"/>
      <c r="AHJ4" s="414"/>
      <c r="AHK4" s="414"/>
      <c r="AHL4" s="414"/>
      <c r="AHM4" s="414"/>
      <c r="AHN4" s="414"/>
      <c r="AHO4" s="414"/>
      <c r="AHP4" s="414"/>
      <c r="AHQ4" s="414"/>
      <c r="AHR4" s="414"/>
      <c r="AHS4" s="414"/>
      <c r="AHT4" s="414"/>
      <c r="AHU4" s="414"/>
      <c r="AHV4" s="414"/>
      <c r="AHW4" s="414"/>
      <c r="AHX4" s="414"/>
      <c r="AHY4" s="414"/>
      <c r="AHZ4" s="414"/>
      <c r="AIA4" s="414"/>
      <c r="AIB4" s="414"/>
      <c r="AIC4" s="414"/>
      <c r="AID4" s="414"/>
      <c r="AIE4" s="414"/>
      <c r="AIF4" s="414"/>
      <c r="AIG4" s="414"/>
      <c r="AIH4" s="414"/>
      <c r="AII4" s="414"/>
      <c r="AIJ4" s="414"/>
      <c r="AIK4" s="414"/>
      <c r="AIL4" s="414"/>
      <c r="AIM4" s="414"/>
      <c r="AIN4" s="414"/>
      <c r="AIO4" s="414"/>
      <c r="AIP4" s="414"/>
      <c r="AIQ4" s="414"/>
      <c r="AIR4" s="414"/>
      <c r="AIS4" s="414"/>
      <c r="AIT4" s="414"/>
      <c r="AIU4" s="414"/>
      <c r="AIV4" s="414"/>
      <c r="AIW4" s="414"/>
      <c r="AIX4" s="414"/>
      <c r="AIY4" s="414"/>
      <c r="AIZ4" s="414"/>
      <c r="AJA4" s="414"/>
      <c r="AJB4" s="414"/>
      <c r="AJC4" s="414"/>
      <c r="AJD4" s="414"/>
      <c r="AJE4" s="414"/>
      <c r="AJF4" s="414"/>
      <c r="AJG4" s="414"/>
      <c r="AJH4" s="414"/>
      <c r="AJI4" s="414"/>
      <c r="AJJ4" s="414"/>
      <c r="AJK4" s="414"/>
      <c r="AJL4" s="414"/>
      <c r="AJM4" s="414"/>
      <c r="AJN4" s="414"/>
      <c r="AJO4" s="414"/>
      <c r="AJP4" s="414"/>
      <c r="AJQ4" s="414"/>
      <c r="AJR4" s="414"/>
      <c r="AJS4" s="414"/>
      <c r="AJT4" s="414"/>
      <c r="AJU4" s="414"/>
      <c r="AJV4" s="414"/>
      <c r="AJW4" s="414"/>
      <c r="AJX4" s="414"/>
      <c r="AJY4" s="414"/>
      <c r="AJZ4" s="414"/>
      <c r="AKA4" s="414"/>
      <c r="AKB4" s="414"/>
      <c r="AKC4" s="414"/>
      <c r="AKD4" s="414"/>
      <c r="AKE4" s="414"/>
      <c r="AKF4" s="414"/>
      <c r="AKG4" s="414"/>
      <c r="AKH4" s="414"/>
      <c r="AKI4" s="414"/>
      <c r="AKJ4" s="414"/>
      <c r="AKK4" s="414"/>
      <c r="AKL4" s="414"/>
      <c r="AKM4" s="414"/>
      <c r="AKN4" s="414"/>
      <c r="AKO4" s="414"/>
      <c r="AKP4" s="414"/>
    </row>
    <row r="5" spans="1:978" ht="22.15" customHeight="1" x14ac:dyDescent="0.25">
      <c r="A5" s="651" t="s">
        <v>189</v>
      </c>
      <c r="B5" s="652" t="s">
        <v>110</v>
      </c>
      <c r="C5" s="653" t="s">
        <v>210</v>
      </c>
      <c r="D5" s="653"/>
      <c r="E5" s="653"/>
      <c r="F5" s="653"/>
      <c r="G5" s="633" t="s">
        <v>190</v>
      </c>
      <c r="H5" s="634" t="s">
        <v>319</v>
      </c>
      <c r="I5" s="635"/>
      <c r="J5" s="636"/>
      <c r="K5" s="670" t="s">
        <v>366</v>
      </c>
      <c r="L5" s="666" t="s">
        <v>367</v>
      </c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/>
      <c r="ED5" s="414"/>
      <c r="EE5" s="414"/>
      <c r="EF5" s="414"/>
      <c r="EG5" s="414"/>
      <c r="EH5" s="414"/>
      <c r="EI5" s="414"/>
      <c r="EJ5" s="414"/>
      <c r="EK5" s="414"/>
      <c r="EL5" s="414"/>
      <c r="EM5" s="414"/>
      <c r="EN5" s="414"/>
      <c r="EO5" s="414"/>
      <c r="EP5" s="414"/>
      <c r="EQ5" s="414"/>
      <c r="ER5" s="414"/>
      <c r="ES5" s="414"/>
      <c r="ET5" s="414"/>
      <c r="EU5" s="414"/>
      <c r="EV5" s="414"/>
      <c r="EW5" s="414"/>
      <c r="EX5" s="414"/>
      <c r="EY5" s="414"/>
      <c r="EZ5" s="414"/>
      <c r="FA5" s="414"/>
      <c r="FB5" s="414"/>
      <c r="FC5" s="414"/>
      <c r="FD5" s="414"/>
      <c r="FE5" s="414"/>
      <c r="FF5" s="414"/>
      <c r="FG5" s="414"/>
      <c r="FH5" s="414"/>
      <c r="FI5" s="414"/>
      <c r="FJ5" s="414"/>
      <c r="FK5" s="414"/>
      <c r="FL5" s="414"/>
      <c r="FM5" s="414"/>
      <c r="FN5" s="414"/>
      <c r="FO5" s="414"/>
      <c r="FP5" s="414"/>
      <c r="FQ5" s="414"/>
      <c r="FR5" s="414"/>
      <c r="FS5" s="414"/>
      <c r="FT5" s="414"/>
      <c r="FU5" s="414"/>
      <c r="FV5" s="414"/>
      <c r="FW5" s="414"/>
      <c r="FX5" s="414"/>
      <c r="FY5" s="414"/>
      <c r="FZ5" s="414"/>
      <c r="GA5" s="414"/>
      <c r="GB5" s="414"/>
      <c r="GC5" s="414"/>
      <c r="GD5" s="414"/>
      <c r="GE5" s="414"/>
      <c r="GF5" s="414"/>
      <c r="GG5" s="414"/>
      <c r="GH5" s="414"/>
      <c r="GI5" s="414"/>
      <c r="GJ5" s="414"/>
      <c r="GK5" s="414"/>
      <c r="GL5" s="414"/>
      <c r="GM5" s="414"/>
      <c r="GN5" s="414"/>
      <c r="GO5" s="414"/>
      <c r="GP5" s="414"/>
      <c r="GQ5" s="414"/>
      <c r="GR5" s="414"/>
      <c r="GS5" s="414"/>
      <c r="GT5" s="414"/>
      <c r="GU5" s="414"/>
      <c r="GV5" s="414"/>
      <c r="GW5" s="414"/>
      <c r="GX5" s="414"/>
      <c r="GY5" s="414"/>
      <c r="GZ5" s="414"/>
      <c r="HA5" s="414"/>
      <c r="HB5" s="414"/>
      <c r="HC5" s="414"/>
      <c r="HD5" s="414"/>
      <c r="HE5" s="414"/>
      <c r="HF5" s="414"/>
      <c r="HG5" s="414"/>
      <c r="HH5" s="414"/>
      <c r="HI5" s="414"/>
      <c r="HJ5" s="414"/>
      <c r="HK5" s="414"/>
      <c r="HL5" s="414"/>
      <c r="HM5" s="414"/>
      <c r="HN5" s="414"/>
      <c r="HO5" s="414"/>
      <c r="HP5" s="414"/>
      <c r="HQ5" s="414"/>
      <c r="HR5" s="414"/>
      <c r="HS5" s="414"/>
      <c r="HT5" s="414"/>
      <c r="HU5" s="414"/>
      <c r="HV5" s="414"/>
      <c r="HW5" s="414"/>
      <c r="HX5" s="414"/>
      <c r="HY5" s="414"/>
      <c r="HZ5" s="414"/>
      <c r="IA5" s="414"/>
      <c r="IB5" s="414"/>
      <c r="IC5" s="414"/>
      <c r="ID5" s="414"/>
      <c r="IE5" s="414"/>
      <c r="IF5" s="414"/>
      <c r="IG5" s="414"/>
      <c r="IH5" s="414"/>
      <c r="II5" s="414"/>
      <c r="IJ5" s="414"/>
      <c r="IK5" s="414"/>
      <c r="IL5" s="414"/>
      <c r="IM5" s="414"/>
      <c r="IN5" s="414"/>
      <c r="IO5" s="414"/>
      <c r="IP5" s="414"/>
      <c r="IQ5" s="414"/>
      <c r="IR5" s="414"/>
      <c r="IS5" s="414"/>
      <c r="IT5" s="414"/>
      <c r="IU5" s="414"/>
      <c r="IV5" s="414"/>
      <c r="IW5" s="414"/>
      <c r="IX5" s="414"/>
      <c r="IY5" s="414"/>
      <c r="IZ5" s="414"/>
      <c r="JA5" s="414"/>
      <c r="JB5" s="414"/>
      <c r="JC5" s="414"/>
      <c r="JD5" s="414"/>
      <c r="JE5" s="414"/>
      <c r="JF5" s="414"/>
      <c r="JG5" s="414"/>
      <c r="JH5" s="414"/>
      <c r="JI5" s="414"/>
      <c r="JJ5" s="414"/>
      <c r="JK5" s="414"/>
      <c r="JL5" s="414"/>
      <c r="JM5" s="414"/>
      <c r="JN5" s="414"/>
      <c r="JO5" s="414"/>
      <c r="JP5" s="414"/>
      <c r="JQ5" s="414"/>
      <c r="JR5" s="414"/>
      <c r="JS5" s="414"/>
      <c r="JT5" s="414"/>
      <c r="JU5" s="414"/>
      <c r="JV5" s="414"/>
      <c r="JW5" s="414"/>
      <c r="JX5" s="414"/>
      <c r="JY5" s="414"/>
      <c r="JZ5" s="414"/>
      <c r="KA5" s="414"/>
      <c r="KB5" s="414"/>
      <c r="KC5" s="414"/>
      <c r="KD5" s="414"/>
      <c r="KE5" s="414"/>
      <c r="KF5" s="414"/>
      <c r="KG5" s="414"/>
      <c r="KH5" s="414"/>
      <c r="KI5" s="414"/>
      <c r="KJ5" s="414"/>
      <c r="KK5" s="414"/>
      <c r="KL5" s="414"/>
      <c r="KM5" s="414"/>
      <c r="KN5" s="414"/>
      <c r="KO5" s="414"/>
      <c r="KP5" s="414"/>
      <c r="KQ5" s="414"/>
      <c r="KR5" s="414"/>
      <c r="KS5" s="414"/>
      <c r="KT5" s="414"/>
      <c r="KU5" s="414"/>
      <c r="KV5" s="414"/>
      <c r="KW5" s="414"/>
      <c r="KX5" s="414"/>
      <c r="KY5" s="414"/>
      <c r="KZ5" s="414"/>
      <c r="LA5" s="414"/>
      <c r="LB5" s="414"/>
      <c r="LC5" s="414"/>
      <c r="LD5" s="414"/>
      <c r="LE5" s="414"/>
      <c r="LF5" s="414"/>
      <c r="LG5" s="414"/>
      <c r="LH5" s="414"/>
      <c r="LI5" s="414"/>
      <c r="LJ5" s="414"/>
      <c r="LK5" s="414"/>
      <c r="LL5" s="414"/>
      <c r="LM5" s="414"/>
      <c r="LN5" s="414"/>
      <c r="LO5" s="414"/>
      <c r="LP5" s="414"/>
      <c r="LQ5" s="414"/>
      <c r="LR5" s="414"/>
      <c r="LS5" s="414"/>
      <c r="LT5" s="414"/>
      <c r="LU5" s="414"/>
      <c r="LV5" s="414"/>
      <c r="LW5" s="414"/>
      <c r="LX5" s="414"/>
      <c r="LY5" s="414"/>
      <c r="LZ5" s="414"/>
      <c r="MA5" s="414"/>
      <c r="MB5" s="414"/>
      <c r="MC5" s="414"/>
      <c r="MD5" s="414"/>
      <c r="ME5" s="414"/>
      <c r="MF5" s="414"/>
      <c r="MG5" s="414"/>
      <c r="MH5" s="414"/>
      <c r="MI5" s="414"/>
      <c r="MJ5" s="414"/>
      <c r="MK5" s="414"/>
      <c r="ML5" s="414"/>
      <c r="MM5" s="414"/>
      <c r="MN5" s="414"/>
      <c r="MO5" s="414"/>
      <c r="MP5" s="414"/>
      <c r="MQ5" s="414"/>
      <c r="MR5" s="414"/>
      <c r="MS5" s="414"/>
      <c r="MT5" s="414"/>
      <c r="MU5" s="414"/>
      <c r="MV5" s="414"/>
      <c r="MW5" s="414"/>
      <c r="MX5" s="414"/>
      <c r="MY5" s="414"/>
      <c r="MZ5" s="414"/>
      <c r="NA5" s="414"/>
      <c r="NB5" s="414"/>
      <c r="NC5" s="414"/>
      <c r="ND5" s="414"/>
      <c r="NE5" s="414"/>
      <c r="NF5" s="414"/>
      <c r="NG5" s="414"/>
      <c r="NH5" s="414"/>
      <c r="NI5" s="414"/>
      <c r="NJ5" s="414"/>
      <c r="NK5" s="414"/>
      <c r="NL5" s="414"/>
      <c r="NM5" s="414"/>
      <c r="NN5" s="414"/>
      <c r="NO5" s="414"/>
      <c r="NP5" s="414"/>
      <c r="NQ5" s="414"/>
      <c r="NR5" s="414"/>
      <c r="NS5" s="414"/>
      <c r="NT5" s="414"/>
      <c r="NU5" s="414"/>
      <c r="NV5" s="414"/>
      <c r="NW5" s="414"/>
      <c r="NX5" s="414"/>
      <c r="NY5" s="414"/>
      <c r="NZ5" s="414"/>
      <c r="OA5" s="414"/>
      <c r="OB5" s="414"/>
      <c r="OC5" s="414"/>
      <c r="OD5" s="414"/>
      <c r="OE5" s="414"/>
      <c r="OF5" s="414"/>
      <c r="OG5" s="414"/>
      <c r="OH5" s="414"/>
      <c r="OI5" s="414"/>
      <c r="OJ5" s="414"/>
      <c r="OK5" s="414"/>
      <c r="OL5" s="414"/>
      <c r="OM5" s="414"/>
      <c r="ON5" s="414"/>
      <c r="OO5" s="414"/>
      <c r="OP5" s="414"/>
      <c r="OQ5" s="414"/>
      <c r="OR5" s="414"/>
      <c r="OS5" s="414"/>
      <c r="OT5" s="414"/>
      <c r="OU5" s="414"/>
      <c r="OV5" s="414"/>
      <c r="OW5" s="414"/>
      <c r="OX5" s="414"/>
      <c r="OY5" s="414"/>
      <c r="OZ5" s="414"/>
      <c r="PA5" s="414"/>
      <c r="PB5" s="414"/>
      <c r="PC5" s="414"/>
      <c r="PD5" s="414"/>
      <c r="PE5" s="414"/>
      <c r="PF5" s="414"/>
      <c r="PG5" s="414"/>
      <c r="PH5" s="414"/>
      <c r="PI5" s="414"/>
      <c r="PJ5" s="414"/>
      <c r="PK5" s="414"/>
      <c r="PL5" s="414"/>
      <c r="PM5" s="414"/>
      <c r="PN5" s="414"/>
      <c r="PO5" s="414"/>
      <c r="PP5" s="414"/>
      <c r="PQ5" s="414"/>
      <c r="PR5" s="414"/>
      <c r="PS5" s="414"/>
      <c r="PT5" s="414"/>
      <c r="PU5" s="414"/>
      <c r="PV5" s="414"/>
      <c r="PW5" s="414"/>
      <c r="PX5" s="414"/>
      <c r="PY5" s="414"/>
      <c r="PZ5" s="414"/>
      <c r="QA5" s="414"/>
      <c r="QB5" s="414"/>
      <c r="QC5" s="414"/>
      <c r="QD5" s="414"/>
      <c r="QE5" s="414"/>
      <c r="QF5" s="414"/>
      <c r="QG5" s="414"/>
      <c r="QH5" s="414"/>
      <c r="QI5" s="414"/>
      <c r="QJ5" s="414"/>
      <c r="QK5" s="414"/>
      <c r="QL5" s="414"/>
      <c r="QM5" s="414"/>
      <c r="QN5" s="414"/>
      <c r="QO5" s="414"/>
      <c r="QP5" s="414"/>
      <c r="QQ5" s="414"/>
      <c r="QR5" s="414"/>
      <c r="QS5" s="414"/>
      <c r="QT5" s="414"/>
      <c r="QU5" s="414"/>
      <c r="QV5" s="414"/>
      <c r="QW5" s="414"/>
      <c r="QX5" s="414"/>
      <c r="QY5" s="414"/>
      <c r="QZ5" s="414"/>
      <c r="RA5" s="414"/>
      <c r="RB5" s="414"/>
      <c r="RC5" s="414"/>
      <c r="RD5" s="414"/>
      <c r="RE5" s="414"/>
      <c r="RF5" s="414"/>
      <c r="RG5" s="414"/>
      <c r="RH5" s="414"/>
      <c r="RI5" s="414"/>
      <c r="RJ5" s="414"/>
      <c r="RK5" s="414"/>
      <c r="RL5" s="414"/>
      <c r="RM5" s="414"/>
      <c r="RN5" s="414"/>
      <c r="RO5" s="414"/>
      <c r="RP5" s="414"/>
      <c r="RQ5" s="414"/>
      <c r="RR5" s="414"/>
      <c r="RS5" s="414"/>
      <c r="RT5" s="414"/>
      <c r="RU5" s="414"/>
      <c r="RV5" s="414"/>
      <c r="RW5" s="414"/>
      <c r="RX5" s="414"/>
      <c r="RY5" s="414"/>
      <c r="RZ5" s="414"/>
      <c r="SA5" s="414"/>
      <c r="SB5" s="414"/>
      <c r="SC5" s="414"/>
      <c r="SD5" s="414"/>
      <c r="SE5" s="414"/>
      <c r="SF5" s="414"/>
      <c r="SG5" s="414"/>
      <c r="SH5" s="414"/>
      <c r="SI5" s="414"/>
      <c r="SJ5" s="414"/>
      <c r="SK5" s="414"/>
      <c r="SL5" s="414"/>
      <c r="SM5" s="414"/>
      <c r="SN5" s="414"/>
      <c r="SO5" s="414"/>
      <c r="SP5" s="414"/>
      <c r="SQ5" s="414"/>
      <c r="SR5" s="414"/>
      <c r="SS5" s="414"/>
      <c r="ST5" s="414"/>
      <c r="SU5" s="414"/>
      <c r="SV5" s="414"/>
      <c r="SW5" s="414"/>
      <c r="SX5" s="414"/>
      <c r="SY5" s="414"/>
      <c r="SZ5" s="414"/>
      <c r="TA5" s="414"/>
      <c r="TB5" s="414"/>
      <c r="TC5" s="414"/>
      <c r="TD5" s="414"/>
      <c r="TE5" s="414"/>
      <c r="TF5" s="414"/>
      <c r="TG5" s="414"/>
      <c r="TH5" s="414"/>
      <c r="TI5" s="414"/>
      <c r="TJ5" s="414"/>
      <c r="TK5" s="414"/>
      <c r="TL5" s="414"/>
      <c r="TM5" s="414"/>
      <c r="TN5" s="414"/>
      <c r="TO5" s="414"/>
      <c r="TP5" s="414"/>
      <c r="TQ5" s="414"/>
      <c r="TR5" s="414"/>
      <c r="TS5" s="414"/>
      <c r="TT5" s="414"/>
      <c r="TU5" s="414"/>
      <c r="TV5" s="414"/>
      <c r="TW5" s="414"/>
      <c r="TX5" s="414"/>
      <c r="TY5" s="414"/>
      <c r="TZ5" s="414"/>
      <c r="UA5" s="414"/>
      <c r="UB5" s="414"/>
      <c r="UC5" s="414"/>
      <c r="UD5" s="414"/>
      <c r="UE5" s="414"/>
      <c r="UF5" s="414"/>
      <c r="UG5" s="414"/>
      <c r="UH5" s="414"/>
      <c r="UI5" s="414"/>
      <c r="UJ5" s="414"/>
      <c r="UK5" s="414"/>
      <c r="UL5" s="414"/>
      <c r="UM5" s="414"/>
      <c r="UN5" s="414"/>
      <c r="UO5" s="414"/>
      <c r="UP5" s="414"/>
      <c r="UQ5" s="414"/>
      <c r="UR5" s="414"/>
      <c r="US5" s="414"/>
      <c r="UT5" s="414"/>
      <c r="UU5" s="414"/>
      <c r="UV5" s="414"/>
      <c r="UW5" s="414"/>
      <c r="UX5" s="414"/>
      <c r="UY5" s="414"/>
      <c r="UZ5" s="414"/>
      <c r="VA5" s="414"/>
      <c r="VB5" s="414"/>
      <c r="VC5" s="414"/>
      <c r="VD5" s="414"/>
      <c r="VE5" s="414"/>
      <c r="VF5" s="414"/>
      <c r="VG5" s="414"/>
      <c r="VH5" s="414"/>
      <c r="VI5" s="414"/>
      <c r="VJ5" s="414"/>
      <c r="VK5" s="414"/>
      <c r="VL5" s="414"/>
      <c r="VM5" s="414"/>
      <c r="VN5" s="414"/>
      <c r="VO5" s="414"/>
      <c r="VP5" s="414"/>
      <c r="VQ5" s="414"/>
      <c r="VR5" s="414"/>
      <c r="VS5" s="414"/>
      <c r="VT5" s="414"/>
      <c r="VU5" s="414"/>
      <c r="VV5" s="414"/>
      <c r="VW5" s="414"/>
      <c r="VX5" s="414"/>
      <c r="VY5" s="414"/>
      <c r="VZ5" s="414"/>
      <c r="WA5" s="414"/>
      <c r="WB5" s="414"/>
      <c r="WC5" s="414"/>
      <c r="WD5" s="414"/>
      <c r="WE5" s="414"/>
      <c r="WF5" s="414"/>
      <c r="WG5" s="414"/>
      <c r="WH5" s="414"/>
      <c r="WI5" s="414"/>
      <c r="WJ5" s="414"/>
      <c r="WK5" s="414"/>
      <c r="WL5" s="414"/>
      <c r="WM5" s="414"/>
      <c r="WN5" s="414"/>
      <c r="WO5" s="414"/>
      <c r="WP5" s="414"/>
      <c r="WQ5" s="414"/>
      <c r="WR5" s="414"/>
      <c r="WS5" s="414"/>
      <c r="WT5" s="414"/>
      <c r="WU5" s="414"/>
      <c r="WV5" s="414"/>
      <c r="WW5" s="414"/>
      <c r="WX5" s="414"/>
      <c r="WY5" s="414"/>
      <c r="WZ5" s="414"/>
      <c r="XA5" s="414"/>
      <c r="XB5" s="414"/>
      <c r="XC5" s="414"/>
      <c r="XD5" s="414"/>
      <c r="XE5" s="414"/>
      <c r="XF5" s="414"/>
      <c r="XG5" s="414"/>
      <c r="XH5" s="414"/>
      <c r="XI5" s="414"/>
      <c r="XJ5" s="414"/>
      <c r="XK5" s="414"/>
      <c r="XL5" s="414"/>
      <c r="XM5" s="414"/>
      <c r="XN5" s="414"/>
      <c r="XO5" s="414"/>
      <c r="XP5" s="414"/>
      <c r="XQ5" s="414"/>
      <c r="XR5" s="414"/>
      <c r="XS5" s="414"/>
      <c r="XT5" s="414"/>
      <c r="XU5" s="414"/>
      <c r="XV5" s="414"/>
      <c r="XW5" s="414"/>
      <c r="XX5" s="414"/>
      <c r="XY5" s="414"/>
      <c r="XZ5" s="414"/>
      <c r="YA5" s="414"/>
      <c r="YB5" s="414"/>
      <c r="YC5" s="414"/>
      <c r="YD5" s="414"/>
      <c r="YE5" s="414"/>
      <c r="YF5" s="414"/>
      <c r="YG5" s="414"/>
      <c r="YH5" s="414"/>
      <c r="YI5" s="414"/>
      <c r="YJ5" s="414"/>
      <c r="YK5" s="414"/>
      <c r="YL5" s="414"/>
      <c r="YM5" s="414"/>
      <c r="YN5" s="414"/>
      <c r="YO5" s="414"/>
      <c r="YP5" s="414"/>
      <c r="YQ5" s="414"/>
      <c r="YR5" s="414"/>
      <c r="YS5" s="414"/>
      <c r="YT5" s="414"/>
      <c r="YU5" s="414"/>
      <c r="YV5" s="414"/>
      <c r="YW5" s="414"/>
      <c r="YX5" s="414"/>
      <c r="YY5" s="414"/>
      <c r="YZ5" s="414"/>
      <c r="ZA5" s="414"/>
      <c r="ZB5" s="414"/>
      <c r="ZC5" s="414"/>
      <c r="ZD5" s="414"/>
      <c r="ZE5" s="414"/>
      <c r="ZF5" s="414"/>
      <c r="ZG5" s="414"/>
      <c r="ZH5" s="414"/>
      <c r="ZI5" s="414"/>
      <c r="ZJ5" s="414"/>
      <c r="ZK5" s="414"/>
      <c r="ZL5" s="414"/>
      <c r="ZM5" s="414"/>
      <c r="ZN5" s="414"/>
      <c r="ZO5" s="414"/>
      <c r="ZP5" s="414"/>
      <c r="ZQ5" s="414"/>
      <c r="ZR5" s="414"/>
      <c r="ZS5" s="414"/>
      <c r="ZT5" s="414"/>
      <c r="ZU5" s="414"/>
      <c r="ZV5" s="414"/>
      <c r="ZW5" s="414"/>
      <c r="ZX5" s="414"/>
      <c r="ZY5" s="414"/>
      <c r="ZZ5" s="414"/>
      <c r="AAA5" s="414"/>
      <c r="AAB5" s="414"/>
      <c r="AAC5" s="414"/>
      <c r="AAD5" s="414"/>
      <c r="AAE5" s="414"/>
      <c r="AAF5" s="414"/>
      <c r="AAG5" s="414"/>
      <c r="AAH5" s="414"/>
      <c r="AAI5" s="414"/>
      <c r="AAJ5" s="414"/>
      <c r="AAK5" s="414"/>
      <c r="AAL5" s="414"/>
      <c r="AAM5" s="414"/>
      <c r="AAN5" s="414"/>
      <c r="AAO5" s="414"/>
      <c r="AAP5" s="414"/>
      <c r="AAQ5" s="414"/>
      <c r="AAR5" s="414"/>
      <c r="AAS5" s="414"/>
      <c r="AAT5" s="414"/>
      <c r="AAU5" s="414"/>
      <c r="AAV5" s="414"/>
      <c r="AAW5" s="414"/>
      <c r="AAX5" s="414"/>
      <c r="AAY5" s="414"/>
      <c r="AAZ5" s="414"/>
      <c r="ABA5" s="414"/>
      <c r="ABB5" s="414"/>
      <c r="ABC5" s="414"/>
      <c r="ABD5" s="414"/>
      <c r="ABE5" s="414"/>
      <c r="ABF5" s="414"/>
      <c r="ABG5" s="414"/>
      <c r="ABH5" s="414"/>
      <c r="ABI5" s="414"/>
      <c r="ABJ5" s="414"/>
      <c r="ABK5" s="414"/>
      <c r="ABL5" s="414"/>
      <c r="ABM5" s="414"/>
      <c r="ABN5" s="414"/>
      <c r="ABO5" s="414"/>
      <c r="ABP5" s="414"/>
      <c r="ABQ5" s="414"/>
      <c r="ABR5" s="414"/>
      <c r="ABS5" s="414"/>
      <c r="ABT5" s="414"/>
      <c r="ABU5" s="414"/>
      <c r="ABV5" s="414"/>
      <c r="ABW5" s="414"/>
      <c r="ABX5" s="414"/>
      <c r="ABY5" s="414"/>
      <c r="ABZ5" s="414"/>
      <c r="ACA5" s="414"/>
      <c r="ACB5" s="414"/>
      <c r="ACC5" s="414"/>
      <c r="ACD5" s="414"/>
      <c r="ACE5" s="414"/>
      <c r="ACF5" s="414"/>
      <c r="ACG5" s="414"/>
      <c r="ACH5" s="414"/>
      <c r="ACI5" s="414"/>
      <c r="ACJ5" s="414"/>
      <c r="ACK5" s="414"/>
      <c r="ACL5" s="414"/>
      <c r="ACM5" s="414"/>
      <c r="ACN5" s="414"/>
      <c r="ACO5" s="414"/>
      <c r="ACP5" s="414"/>
      <c r="ACQ5" s="414"/>
      <c r="ACR5" s="414"/>
      <c r="ACS5" s="414"/>
      <c r="ACT5" s="414"/>
      <c r="ACU5" s="414"/>
      <c r="ACV5" s="414"/>
      <c r="ACW5" s="414"/>
      <c r="ACX5" s="414"/>
      <c r="ACY5" s="414"/>
      <c r="ACZ5" s="414"/>
      <c r="ADA5" s="414"/>
      <c r="ADB5" s="414"/>
      <c r="ADC5" s="414"/>
      <c r="ADD5" s="414"/>
      <c r="ADE5" s="414"/>
      <c r="ADF5" s="414"/>
      <c r="ADG5" s="414"/>
      <c r="ADH5" s="414"/>
      <c r="ADI5" s="414"/>
      <c r="ADJ5" s="414"/>
      <c r="ADK5" s="414"/>
      <c r="ADL5" s="414"/>
      <c r="ADM5" s="414"/>
      <c r="ADN5" s="414"/>
      <c r="ADO5" s="414"/>
      <c r="ADP5" s="414"/>
      <c r="ADQ5" s="414"/>
      <c r="ADR5" s="414"/>
      <c r="ADS5" s="414"/>
      <c r="ADT5" s="414"/>
      <c r="ADU5" s="414"/>
      <c r="ADV5" s="414"/>
      <c r="ADW5" s="414"/>
      <c r="ADX5" s="414"/>
      <c r="ADY5" s="414"/>
      <c r="ADZ5" s="414"/>
      <c r="AEA5" s="414"/>
      <c r="AEB5" s="414"/>
      <c r="AEC5" s="414"/>
      <c r="AED5" s="414"/>
      <c r="AEE5" s="414"/>
      <c r="AEF5" s="414"/>
      <c r="AEG5" s="414"/>
      <c r="AEH5" s="414"/>
      <c r="AEI5" s="414"/>
      <c r="AEJ5" s="414"/>
      <c r="AEK5" s="414"/>
      <c r="AEL5" s="414"/>
      <c r="AEM5" s="414"/>
      <c r="AEN5" s="414"/>
      <c r="AEO5" s="414"/>
      <c r="AEP5" s="414"/>
      <c r="AEQ5" s="414"/>
      <c r="AER5" s="414"/>
      <c r="AES5" s="414"/>
      <c r="AET5" s="414"/>
      <c r="AEU5" s="414"/>
      <c r="AEV5" s="414"/>
      <c r="AEW5" s="414"/>
      <c r="AEX5" s="414"/>
      <c r="AEY5" s="414"/>
      <c r="AEZ5" s="414"/>
      <c r="AFA5" s="414"/>
      <c r="AFB5" s="414"/>
      <c r="AFC5" s="414"/>
      <c r="AFD5" s="414"/>
      <c r="AFE5" s="414"/>
      <c r="AFF5" s="414"/>
      <c r="AFG5" s="414"/>
      <c r="AFH5" s="414"/>
      <c r="AFI5" s="414"/>
      <c r="AFJ5" s="414"/>
      <c r="AFK5" s="414"/>
      <c r="AFL5" s="414"/>
      <c r="AFM5" s="414"/>
      <c r="AFN5" s="414"/>
      <c r="AFO5" s="414"/>
      <c r="AFP5" s="414"/>
      <c r="AFQ5" s="414"/>
      <c r="AFR5" s="414"/>
      <c r="AFS5" s="414"/>
      <c r="AFT5" s="414"/>
      <c r="AFU5" s="414"/>
      <c r="AFV5" s="414"/>
      <c r="AFW5" s="414"/>
      <c r="AFX5" s="414"/>
      <c r="AFY5" s="414"/>
      <c r="AFZ5" s="414"/>
      <c r="AGA5" s="414"/>
      <c r="AGB5" s="414"/>
      <c r="AGC5" s="414"/>
      <c r="AGD5" s="414"/>
      <c r="AGE5" s="414"/>
      <c r="AGF5" s="414"/>
      <c r="AGG5" s="414"/>
      <c r="AGH5" s="414"/>
      <c r="AGI5" s="414"/>
      <c r="AGJ5" s="414"/>
      <c r="AGK5" s="414"/>
      <c r="AGL5" s="414"/>
      <c r="AGM5" s="414"/>
      <c r="AGN5" s="414"/>
      <c r="AGO5" s="414"/>
      <c r="AGP5" s="414"/>
      <c r="AGQ5" s="414"/>
      <c r="AGR5" s="414"/>
      <c r="AGS5" s="414"/>
      <c r="AGT5" s="414"/>
      <c r="AGU5" s="414"/>
      <c r="AGV5" s="414"/>
      <c r="AGW5" s="414"/>
      <c r="AGX5" s="414"/>
      <c r="AGY5" s="414"/>
      <c r="AGZ5" s="414"/>
      <c r="AHA5" s="414"/>
      <c r="AHB5" s="414"/>
      <c r="AHC5" s="414"/>
      <c r="AHD5" s="414"/>
      <c r="AHE5" s="414"/>
      <c r="AHF5" s="414"/>
      <c r="AHG5" s="414"/>
      <c r="AHH5" s="414"/>
      <c r="AHI5" s="414"/>
      <c r="AHJ5" s="414"/>
      <c r="AHK5" s="414"/>
      <c r="AHL5" s="414"/>
      <c r="AHM5" s="414"/>
      <c r="AHN5" s="414"/>
      <c r="AHO5" s="414"/>
      <c r="AHP5" s="414"/>
      <c r="AHQ5" s="414"/>
      <c r="AHR5" s="414"/>
      <c r="AHS5" s="414"/>
      <c r="AHT5" s="414"/>
      <c r="AHU5" s="414"/>
      <c r="AHV5" s="414"/>
      <c r="AHW5" s="414"/>
      <c r="AHX5" s="414"/>
      <c r="AHY5" s="414"/>
      <c r="AHZ5" s="414"/>
      <c r="AIA5" s="414"/>
      <c r="AIB5" s="414"/>
      <c r="AIC5" s="414"/>
      <c r="AID5" s="414"/>
      <c r="AIE5" s="414"/>
      <c r="AIF5" s="414"/>
      <c r="AIG5" s="414"/>
      <c r="AIH5" s="414"/>
      <c r="AII5" s="414"/>
      <c r="AIJ5" s="414"/>
      <c r="AIK5" s="414"/>
      <c r="AIL5" s="414"/>
      <c r="AIM5" s="414"/>
      <c r="AIN5" s="414"/>
      <c r="AIO5" s="414"/>
      <c r="AIP5" s="414"/>
      <c r="AIQ5" s="414"/>
      <c r="AIR5" s="414"/>
      <c r="AIS5" s="414"/>
      <c r="AIT5" s="414"/>
      <c r="AIU5" s="414"/>
      <c r="AIV5" s="414"/>
      <c r="AIW5" s="414"/>
      <c r="AIX5" s="414"/>
      <c r="AIY5" s="414"/>
      <c r="AIZ5" s="414"/>
      <c r="AJA5" s="414"/>
      <c r="AJB5" s="414"/>
      <c r="AJC5" s="414"/>
      <c r="AJD5" s="414"/>
      <c r="AJE5" s="414"/>
      <c r="AJF5" s="414"/>
      <c r="AJG5" s="414"/>
      <c r="AJH5" s="414"/>
      <c r="AJI5" s="414"/>
      <c r="AJJ5" s="414"/>
      <c r="AJK5" s="414"/>
      <c r="AJL5" s="414"/>
      <c r="AJM5" s="414"/>
      <c r="AJN5" s="414"/>
      <c r="AJO5" s="414"/>
      <c r="AJP5" s="414"/>
      <c r="AJQ5" s="414"/>
      <c r="AJR5" s="414"/>
      <c r="AJS5" s="414"/>
      <c r="AJT5" s="414"/>
      <c r="AJU5" s="414"/>
      <c r="AJV5" s="414"/>
      <c r="AJW5" s="414"/>
      <c r="AJX5" s="414"/>
      <c r="AJY5" s="414"/>
      <c r="AJZ5" s="414"/>
      <c r="AKA5" s="414"/>
      <c r="AKB5" s="414"/>
      <c r="AKC5" s="414"/>
      <c r="AKD5" s="414"/>
      <c r="AKE5" s="414"/>
      <c r="AKF5" s="414"/>
      <c r="AKG5" s="414"/>
      <c r="AKH5" s="414"/>
      <c r="AKI5" s="414"/>
      <c r="AKJ5" s="414"/>
      <c r="AKK5" s="414"/>
      <c r="AKL5" s="414"/>
      <c r="AKM5" s="414"/>
      <c r="AKN5" s="414"/>
      <c r="AKO5" s="414"/>
      <c r="AKP5" s="414"/>
    </row>
    <row r="6" spans="1:978" ht="43.5" customHeight="1" x14ac:dyDescent="0.25">
      <c r="A6" s="651"/>
      <c r="B6" s="652"/>
      <c r="C6" s="653"/>
      <c r="D6" s="653"/>
      <c r="E6" s="653"/>
      <c r="F6" s="653"/>
      <c r="G6" s="633"/>
      <c r="H6" s="316" t="s">
        <v>84</v>
      </c>
      <c r="I6" s="316" t="s">
        <v>85</v>
      </c>
      <c r="J6" s="316" t="s">
        <v>86</v>
      </c>
      <c r="K6" s="670"/>
      <c r="L6" s="667"/>
    </row>
    <row r="7" spans="1:978" x14ac:dyDescent="0.25">
      <c r="A7" s="368">
        <v>1</v>
      </c>
      <c r="B7" s="318" t="s">
        <v>192</v>
      </c>
      <c r="C7" s="661" t="s">
        <v>38</v>
      </c>
      <c r="D7" s="661"/>
      <c r="E7" s="661"/>
      <c r="F7" s="661"/>
      <c r="G7" s="369">
        <f>[2]Bev.Önk.!$F$90</f>
        <v>169595658</v>
      </c>
      <c r="H7" s="369">
        <f>[3]Bev.Önk.!$E$38</f>
        <v>169595658</v>
      </c>
      <c r="I7" s="6"/>
      <c r="J7" s="6"/>
      <c r="K7" s="49">
        <v>170203249</v>
      </c>
      <c r="L7" s="49">
        <v>170203249</v>
      </c>
    </row>
    <row r="8" spans="1:978" ht="23.25" customHeight="1" x14ac:dyDescent="0.25">
      <c r="A8" s="368">
        <v>2</v>
      </c>
      <c r="B8" s="318" t="s">
        <v>140</v>
      </c>
      <c r="C8" s="661" t="s">
        <v>39</v>
      </c>
      <c r="D8" s="661"/>
      <c r="E8" s="661"/>
      <c r="F8" s="661"/>
      <c r="G8" s="369">
        <f>[2]Bev.Önk.!$F$91</f>
        <v>124179400</v>
      </c>
      <c r="H8" s="369">
        <f>[3]Bev.Önk.!$E$39</f>
        <v>124179400</v>
      </c>
      <c r="I8" s="6"/>
      <c r="J8" s="6"/>
      <c r="K8" s="49">
        <v>125745870</v>
      </c>
      <c r="L8" s="49">
        <v>125745870</v>
      </c>
    </row>
    <row r="9" spans="1:978" ht="28.9" customHeight="1" x14ac:dyDescent="0.25">
      <c r="A9" s="368">
        <v>3</v>
      </c>
      <c r="B9" s="318" t="s">
        <v>213</v>
      </c>
      <c r="C9" s="661" t="s">
        <v>214</v>
      </c>
      <c r="D9" s="661"/>
      <c r="E9" s="661"/>
      <c r="F9" s="661"/>
      <c r="G9" s="369">
        <v>42734194</v>
      </c>
      <c r="H9" s="6"/>
      <c r="I9" s="6"/>
      <c r="J9" s="6"/>
      <c r="K9" s="49">
        <v>48216637</v>
      </c>
      <c r="L9" s="49">
        <v>48216637</v>
      </c>
    </row>
    <row r="10" spans="1:978" ht="28.9" customHeight="1" x14ac:dyDescent="0.25">
      <c r="A10" s="368">
        <v>4</v>
      </c>
      <c r="B10" s="318" t="s">
        <v>215</v>
      </c>
      <c r="C10" s="423" t="s">
        <v>216</v>
      </c>
      <c r="D10" s="423"/>
      <c r="E10" s="423"/>
      <c r="F10" s="423"/>
      <c r="G10" s="369">
        <v>37470394</v>
      </c>
      <c r="H10" s="6"/>
      <c r="I10" s="6"/>
      <c r="J10" s="6"/>
      <c r="K10" s="49">
        <v>44854423</v>
      </c>
      <c r="L10" s="49">
        <v>44854423</v>
      </c>
    </row>
    <row r="11" spans="1:978" ht="28.9" customHeight="1" x14ac:dyDescent="0.25">
      <c r="A11" s="368">
        <v>5</v>
      </c>
      <c r="B11" s="318" t="s">
        <v>217</v>
      </c>
      <c r="C11" s="423" t="s">
        <v>40</v>
      </c>
      <c r="D11" s="423"/>
      <c r="E11" s="423"/>
      <c r="F11" s="423"/>
      <c r="G11" s="369">
        <v>80204588</v>
      </c>
      <c r="H11" s="369">
        <f>[3]Bev.Önk.!$E$40+[3]Bev.Önk.!$E$41+[3]Bev.Önk.!$E$42+[3]Bev.Önk.!$E$43+[3]Bev.Önk.!$E$44</f>
        <v>80204588</v>
      </c>
      <c r="I11" s="6"/>
      <c r="J11" s="6"/>
      <c r="K11" s="49">
        <v>93071060</v>
      </c>
      <c r="L11" s="49">
        <v>93071060</v>
      </c>
    </row>
    <row r="12" spans="1:978" x14ac:dyDescent="0.25">
      <c r="A12" s="368">
        <v>6</v>
      </c>
      <c r="B12" s="318" t="s">
        <v>196</v>
      </c>
      <c r="C12" s="661" t="s">
        <v>44</v>
      </c>
      <c r="D12" s="661"/>
      <c r="E12" s="661"/>
      <c r="F12" s="661"/>
      <c r="G12" s="369">
        <f>[2]Bev.Önk.!$F$93</f>
        <v>10808770</v>
      </c>
      <c r="H12" s="369">
        <f>[3]Bev.Önk.!$E$45</f>
        <v>10808770</v>
      </c>
      <c r="I12" s="6"/>
      <c r="J12" s="6"/>
      <c r="K12" s="49">
        <v>11636086</v>
      </c>
      <c r="L12" s="49">
        <v>11636086</v>
      </c>
    </row>
    <row r="13" spans="1:978" x14ac:dyDescent="0.25">
      <c r="A13" s="368">
        <v>7</v>
      </c>
      <c r="B13" s="318" t="s">
        <v>365</v>
      </c>
      <c r="C13" s="423" t="s">
        <v>352</v>
      </c>
      <c r="D13" s="423"/>
      <c r="E13" s="423"/>
      <c r="F13" s="423"/>
      <c r="G13" s="369"/>
      <c r="H13" s="369"/>
      <c r="I13" s="369"/>
      <c r="J13" s="6"/>
      <c r="K13" s="49">
        <v>25259331</v>
      </c>
      <c r="L13" s="49">
        <v>25259331</v>
      </c>
    </row>
    <row r="14" spans="1:978" x14ac:dyDescent="0.25">
      <c r="A14" s="368">
        <f>A13+1</f>
        <v>8</v>
      </c>
      <c r="B14" s="318" t="s">
        <v>199</v>
      </c>
      <c r="C14" s="661" t="s">
        <v>161</v>
      </c>
      <c r="D14" s="661"/>
      <c r="E14" s="661"/>
      <c r="F14" s="661"/>
      <c r="G14" s="369">
        <f>[2]Bev.Önk.!$F$94</f>
        <v>0</v>
      </c>
      <c r="H14" s="6"/>
      <c r="I14" s="6"/>
      <c r="J14" s="6"/>
      <c r="K14" s="49"/>
      <c r="L14" s="49"/>
    </row>
    <row r="15" spans="1:978" ht="14.45" customHeight="1" x14ac:dyDescent="0.25">
      <c r="A15" s="368">
        <f t="shared" ref="A15:A41" si="0">A14+1</f>
        <v>9</v>
      </c>
      <c r="B15" s="318" t="s">
        <v>201</v>
      </c>
      <c r="C15" s="661" t="s">
        <v>5</v>
      </c>
      <c r="D15" s="661"/>
      <c r="E15" s="661"/>
      <c r="F15" s="661"/>
      <c r="G15" s="369">
        <f>[2]Bev.Önk.!$F$84</f>
        <v>95553276</v>
      </c>
      <c r="H15" s="369">
        <f>[2]Bev.Önk.!$E$50+[2]Bev.Önk.!$E$58+[2]Bev.Önk.!$E$13+[2]Bev.Önk.!$E$78</f>
        <v>80553276</v>
      </c>
      <c r="I15" s="369">
        <f>[2]Bev.Önk.!$E$77</f>
        <v>15000000</v>
      </c>
      <c r="J15" s="6"/>
      <c r="K15" s="49">
        <v>80537648</v>
      </c>
      <c r="L15" s="49">
        <v>78717136</v>
      </c>
    </row>
    <row r="16" spans="1:978" ht="22.5" customHeight="1" x14ac:dyDescent="0.25">
      <c r="A16" s="370">
        <f t="shared" si="0"/>
        <v>10</v>
      </c>
      <c r="B16" s="425" t="s">
        <v>220</v>
      </c>
      <c r="C16" s="662" t="s">
        <v>102</v>
      </c>
      <c r="D16" s="662"/>
      <c r="E16" s="662"/>
      <c r="F16" s="662"/>
      <c r="G16" s="371">
        <f>G7+G8+G11+G12+G14+G15+G13</f>
        <v>480341692</v>
      </c>
      <c r="H16" s="371">
        <f>SUM(H7:H15)</f>
        <v>465341692</v>
      </c>
      <c r="I16" s="371">
        <f>SUM(I7:I15)</f>
        <v>15000000</v>
      </c>
      <c r="J16" s="371">
        <f>SUM(J15)</f>
        <v>0</v>
      </c>
      <c r="K16" s="359">
        <f t="shared" ref="K16:L16" si="1">SUM(K7+K8+K11+K12+K13+K14+K15)</f>
        <v>506453244</v>
      </c>
      <c r="L16" s="359">
        <f t="shared" si="1"/>
        <v>504632732</v>
      </c>
    </row>
    <row r="17" spans="1:12" s="413" customFormat="1" ht="30" customHeight="1" x14ac:dyDescent="0.25">
      <c r="A17" s="368">
        <f t="shared" si="0"/>
        <v>11</v>
      </c>
      <c r="B17" s="318" t="s">
        <v>202</v>
      </c>
      <c r="C17" s="661" t="s">
        <v>97</v>
      </c>
      <c r="D17" s="661"/>
      <c r="E17" s="661"/>
      <c r="F17" s="661"/>
      <c r="G17" s="369">
        <f>[2]Bev.Önk.!$F$85</f>
        <v>54999993</v>
      </c>
      <c r="H17" s="369">
        <f>[2]Bev.Önk.!$E$73</f>
        <v>54999993</v>
      </c>
      <c r="I17" s="369"/>
      <c r="J17" s="50"/>
      <c r="K17" s="372">
        <v>160782750</v>
      </c>
      <c r="L17" s="49">
        <v>149454565</v>
      </c>
    </row>
    <row r="18" spans="1:12" s="413" customFormat="1" ht="23.45" customHeight="1" x14ac:dyDescent="0.25">
      <c r="A18" s="370">
        <f t="shared" si="0"/>
        <v>12</v>
      </c>
      <c r="B18" s="425" t="s">
        <v>221</v>
      </c>
      <c r="C18" s="662" t="s">
        <v>109</v>
      </c>
      <c r="D18" s="662"/>
      <c r="E18" s="662"/>
      <c r="F18" s="662"/>
      <c r="G18" s="371">
        <f>G17</f>
        <v>54999993</v>
      </c>
      <c r="H18" s="371">
        <f>SUM(H17)</f>
        <v>54999993</v>
      </c>
      <c r="I18" s="371">
        <f>SUM(I17)</f>
        <v>0</v>
      </c>
      <c r="J18" s="371">
        <f>SUM(J17)</f>
        <v>0</v>
      </c>
      <c r="K18" s="359">
        <f t="shared" ref="K18:L18" si="2">SUM(K17)</f>
        <v>160782750</v>
      </c>
      <c r="L18" s="359">
        <f t="shared" si="2"/>
        <v>149454565</v>
      </c>
    </row>
    <row r="19" spans="1:12" x14ac:dyDescent="0.25">
      <c r="A19" s="368">
        <f t="shared" si="0"/>
        <v>13</v>
      </c>
      <c r="B19" s="318" t="s">
        <v>203</v>
      </c>
      <c r="C19" s="661" t="s">
        <v>2</v>
      </c>
      <c r="D19" s="661"/>
      <c r="E19" s="661"/>
      <c r="F19" s="661"/>
      <c r="G19" s="369">
        <f>[2]Bev.Önk.!$F$86</f>
        <v>12500000</v>
      </c>
      <c r="H19" s="369"/>
      <c r="I19" s="369">
        <f>[2]Bev.Önk.!$F$86</f>
        <v>12500000</v>
      </c>
      <c r="J19" s="6"/>
      <c r="K19" s="49">
        <v>15960927</v>
      </c>
      <c r="L19" s="49">
        <v>15960927</v>
      </c>
    </row>
    <row r="20" spans="1:12" x14ac:dyDescent="0.25">
      <c r="A20" s="368">
        <f t="shared" si="0"/>
        <v>14</v>
      </c>
      <c r="B20" s="318" t="s">
        <v>204</v>
      </c>
      <c r="C20" s="661" t="s">
        <v>4</v>
      </c>
      <c r="D20" s="661"/>
      <c r="E20" s="661"/>
      <c r="F20" s="661"/>
      <c r="G20" s="369">
        <f>[2]Bev.Önk.!$F$95</f>
        <v>45000000</v>
      </c>
      <c r="H20" s="369"/>
      <c r="I20" s="369">
        <f>[2]Bev.Önk.!$E$31</f>
        <v>45000000</v>
      </c>
      <c r="J20" s="6"/>
      <c r="K20" s="49">
        <v>45000000</v>
      </c>
      <c r="L20" s="49">
        <v>37776312</v>
      </c>
    </row>
    <row r="21" spans="1:12" x14ac:dyDescent="0.25">
      <c r="A21" s="368">
        <f t="shared" si="0"/>
        <v>15</v>
      </c>
      <c r="B21" s="318" t="s">
        <v>205</v>
      </c>
      <c r="C21" s="661" t="s">
        <v>3</v>
      </c>
      <c r="D21" s="661"/>
      <c r="E21" s="661"/>
      <c r="F21" s="661"/>
      <c r="G21" s="369">
        <f>[3]Bev.Önk.!$F$96</f>
        <v>0</v>
      </c>
      <c r="H21" s="6"/>
      <c r="I21" s="369">
        <f>[3]Bev.Önk.!$E$30</f>
        <v>0</v>
      </c>
      <c r="J21" s="6"/>
      <c r="K21" s="49"/>
      <c r="L21" s="49"/>
    </row>
    <row r="22" spans="1:12" x14ac:dyDescent="0.25">
      <c r="A22" s="368">
        <f t="shared" si="0"/>
        <v>16</v>
      </c>
      <c r="B22" s="318" t="s">
        <v>206</v>
      </c>
      <c r="C22" s="661" t="s">
        <v>54</v>
      </c>
      <c r="D22" s="661"/>
      <c r="E22" s="661"/>
      <c r="F22" s="661"/>
      <c r="G22" s="369">
        <f>[2]Bev.Önk.!$F$87</f>
        <v>1000000</v>
      </c>
      <c r="H22" s="6"/>
      <c r="I22" s="369">
        <f>[3]Bev.Önk.!$E$32</f>
        <v>1000000</v>
      </c>
      <c r="J22" s="6"/>
      <c r="K22" s="49">
        <v>2433686</v>
      </c>
      <c r="L22" s="49">
        <v>2433686</v>
      </c>
    </row>
    <row r="23" spans="1:12" x14ac:dyDescent="0.25">
      <c r="A23" s="370">
        <f t="shared" si="0"/>
        <v>17</v>
      </c>
      <c r="B23" s="425" t="s">
        <v>223</v>
      </c>
      <c r="C23" s="662" t="s">
        <v>104</v>
      </c>
      <c r="D23" s="662"/>
      <c r="E23" s="662"/>
      <c r="F23" s="662"/>
      <c r="G23" s="371">
        <f>SUM(G19:G22)</f>
        <v>58500000</v>
      </c>
      <c r="H23" s="371">
        <f>SUM(H19:H22)</f>
        <v>0</v>
      </c>
      <c r="I23" s="371">
        <f>SUM(I19:I22)</f>
        <v>58500000</v>
      </c>
      <c r="J23" s="371">
        <f>SUM(J22)</f>
        <v>0</v>
      </c>
      <c r="K23" s="359">
        <f t="shared" ref="K23:L23" si="3">SUM(K19:K22)</f>
        <v>63394613</v>
      </c>
      <c r="L23" s="359">
        <f t="shared" si="3"/>
        <v>56170925</v>
      </c>
    </row>
    <row r="24" spans="1:12" x14ac:dyDescent="0.25">
      <c r="A24" s="368">
        <f t="shared" si="0"/>
        <v>18</v>
      </c>
      <c r="B24" s="373" t="s">
        <v>144</v>
      </c>
      <c r="C24" s="661" t="s">
        <v>58</v>
      </c>
      <c r="D24" s="661"/>
      <c r="E24" s="661"/>
      <c r="F24" s="661"/>
      <c r="G24" s="369">
        <f>[2]Bev.Önk.!$F$98</f>
        <v>6200000</v>
      </c>
      <c r="H24" s="6"/>
      <c r="I24" s="369">
        <f>[3]Bev.Önk.!$E$14+[3]Bev.Önk.!$E$52</f>
        <v>6200000</v>
      </c>
      <c r="J24" s="6"/>
      <c r="K24" s="49">
        <v>7457845</v>
      </c>
      <c r="L24" s="49">
        <v>7457845</v>
      </c>
    </row>
    <row r="25" spans="1:12" x14ac:dyDescent="0.25">
      <c r="A25" s="368">
        <f t="shared" si="0"/>
        <v>19</v>
      </c>
      <c r="B25" s="373" t="s">
        <v>142</v>
      </c>
      <c r="C25" s="661" t="s">
        <v>7</v>
      </c>
      <c r="D25" s="661"/>
      <c r="E25" s="661"/>
      <c r="F25" s="661"/>
      <c r="G25" s="369">
        <f>[2]Bev.Önk.!$F$99</f>
        <v>600000</v>
      </c>
      <c r="H25" s="369">
        <f>[3]Bev.Önk.!$E$6</f>
        <v>600000</v>
      </c>
      <c r="I25" s="369">
        <f>[3]Bev.Önk.!$E$23</f>
        <v>0</v>
      </c>
      <c r="J25" s="6"/>
      <c r="K25" s="49">
        <v>681416</v>
      </c>
      <c r="L25" s="49">
        <v>681416</v>
      </c>
    </row>
    <row r="26" spans="1:12" x14ac:dyDescent="0.25">
      <c r="A26" s="368">
        <f t="shared" si="0"/>
        <v>20</v>
      </c>
      <c r="B26" s="373" t="s">
        <v>145</v>
      </c>
      <c r="C26" s="661" t="s">
        <v>43</v>
      </c>
      <c r="D26" s="661"/>
      <c r="E26" s="661"/>
      <c r="F26" s="661"/>
      <c r="G26" s="369">
        <f>[2]Bev.Önk.!$F$100</f>
        <v>1400000</v>
      </c>
      <c r="H26" s="6"/>
      <c r="I26" s="369">
        <f>[3]Bev.Önk.!$E$15</f>
        <v>1400000</v>
      </c>
      <c r="J26" s="6"/>
      <c r="K26" s="49">
        <v>2246806</v>
      </c>
      <c r="L26" s="49">
        <v>2246806</v>
      </c>
    </row>
    <row r="27" spans="1:12" x14ac:dyDescent="0.25">
      <c r="A27" s="368">
        <f t="shared" si="0"/>
        <v>21</v>
      </c>
      <c r="B27" s="373" t="s">
        <v>143</v>
      </c>
      <c r="C27" s="661" t="s">
        <v>0</v>
      </c>
      <c r="D27" s="661"/>
      <c r="E27" s="661"/>
      <c r="F27" s="661"/>
      <c r="G27" s="369">
        <f>[2]Bev.Önk.!$F$101</f>
        <v>15600000</v>
      </c>
      <c r="H27" s="369">
        <f>[3]Bev.Önk.!$E$24+[2]Bev.Önk.!$E$16</f>
        <v>15600000</v>
      </c>
      <c r="I27" s="369"/>
      <c r="J27" s="6"/>
      <c r="K27" s="49">
        <v>15600000</v>
      </c>
      <c r="L27" s="49">
        <v>12506859</v>
      </c>
    </row>
    <row r="28" spans="1:12" x14ac:dyDescent="0.25">
      <c r="A28" s="368">
        <f t="shared" si="0"/>
        <v>22</v>
      </c>
      <c r="B28" s="373" t="s">
        <v>146</v>
      </c>
      <c r="C28" s="661" t="s">
        <v>27</v>
      </c>
      <c r="D28" s="661"/>
      <c r="E28" s="661"/>
      <c r="F28" s="661"/>
      <c r="G28" s="369">
        <f>[2]Bev.Önk.!$F$102</f>
        <v>600000</v>
      </c>
      <c r="H28" s="369">
        <f>[3]Bev.Önk.!$E$67</f>
        <v>600000</v>
      </c>
      <c r="I28" s="6"/>
      <c r="J28" s="6"/>
      <c r="K28" s="49">
        <v>1083179</v>
      </c>
      <c r="L28" s="49">
        <v>1083179</v>
      </c>
    </row>
    <row r="29" spans="1:12" x14ac:dyDescent="0.25">
      <c r="A29" s="368">
        <f t="shared" si="0"/>
        <v>23</v>
      </c>
      <c r="B29" s="373" t="s">
        <v>34</v>
      </c>
      <c r="C29" s="661" t="s">
        <v>33</v>
      </c>
      <c r="D29" s="661"/>
      <c r="E29" s="661"/>
      <c r="F29" s="661"/>
      <c r="G29" s="369">
        <f>[2]Bev.Önk.!$F$103</f>
        <v>4762000</v>
      </c>
      <c r="H29" s="369">
        <f>[3]Bev.Önk.!$E$7+[3]Bev.Önk.!$E$18</f>
        <v>4162000</v>
      </c>
      <c r="I29" s="369">
        <f>[3]Bev.Önk.!$E$53</f>
        <v>600000</v>
      </c>
      <c r="J29" s="6"/>
      <c r="K29" s="49">
        <v>4762000</v>
      </c>
      <c r="L29" s="49">
        <v>4198252</v>
      </c>
    </row>
    <row r="30" spans="1:12" x14ac:dyDescent="0.25">
      <c r="A30" s="368">
        <v>24</v>
      </c>
      <c r="B30" s="330" t="s">
        <v>377</v>
      </c>
      <c r="C30" s="421" t="s">
        <v>378</v>
      </c>
      <c r="D30" s="423"/>
      <c r="E30" s="423"/>
      <c r="F30" s="423"/>
      <c r="G30" s="369"/>
      <c r="H30" s="369"/>
      <c r="I30" s="369"/>
      <c r="J30" s="6"/>
      <c r="K30" s="49"/>
      <c r="L30" s="49"/>
    </row>
    <row r="31" spans="1:12" x14ac:dyDescent="0.25">
      <c r="A31" s="402">
        <v>25</v>
      </c>
      <c r="B31" s="373" t="s">
        <v>370</v>
      </c>
      <c r="C31" s="423" t="s">
        <v>371</v>
      </c>
      <c r="D31" s="423"/>
      <c r="E31" s="423"/>
      <c r="F31" s="423"/>
      <c r="G31" s="369"/>
      <c r="H31" s="369"/>
      <c r="I31" s="369"/>
      <c r="J31" s="6"/>
      <c r="K31" s="49">
        <v>1842648</v>
      </c>
      <c r="L31" s="49">
        <v>1842648</v>
      </c>
    </row>
    <row r="32" spans="1:12" x14ac:dyDescent="0.25">
      <c r="A32" s="368">
        <f>A31+1</f>
        <v>26</v>
      </c>
      <c r="B32" s="373" t="s">
        <v>372</v>
      </c>
      <c r="C32" s="423" t="s">
        <v>351</v>
      </c>
      <c r="D32" s="423"/>
      <c r="E32" s="423"/>
      <c r="F32" s="423"/>
      <c r="G32" s="369"/>
      <c r="H32" s="369"/>
      <c r="I32" s="369"/>
      <c r="J32" s="6"/>
      <c r="K32" s="49">
        <v>2</v>
      </c>
      <c r="L32" s="49">
        <v>2</v>
      </c>
    </row>
    <row r="33" spans="1:978" x14ac:dyDescent="0.25">
      <c r="A33" s="370">
        <f>A32+1</f>
        <v>27</v>
      </c>
      <c r="B33" s="374" t="s">
        <v>229</v>
      </c>
      <c r="C33" s="662" t="s">
        <v>105</v>
      </c>
      <c r="D33" s="662"/>
      <c r="E33" s="662"/>
      <c r="F33" s="662"/>
      <c r="G33" s="371">
        <f>SUM(G24:G29)</f>
        <v>29162000</v>
      </c>
      <c r="H33" s="371">
        <f>SUM(H24:H29)</f>
        <v>20962000</v>
      </c>
      <c r="I33" s="371">
        <f>SUM(I24:I29)</f>
        <v>8200000</v>
      </c>
      <c r="J33" s="371">
        <f>SUM(J29)</f>
        <v>0</v>
      </c>
      <c r="K33" s="359">
        <f t="shared" ref="K33:L33" si="4">SUM(K24:K32)</f>
        <v>33673896</v>
      </c>
      <c r="L33" s="359">
        <f t="shared" si="4"/>
        <v>30017007</v>
      </c>
    </row>
    <row r="34" spans="1:978" x14ac:dyDescent="0.25">
      <c r="A34" s="368">
        <f t="shared" si="0"/>
        <v>28</v>
      </c>
      <c r="B34" s="375" t="s">
        <v>299</v>
      </c>
      <c r="C34" s="423" t="s">
        <v>298</v>
      </c>
      <c r="D34" s="376"/>
      <c r="E34" s="376"/>
      <c r="F34" s="376"/>
      <c r="G34" s="377">
        <f>[2]Bev.Önk.!$F$104</f>
        <v>7000000</v>
      </c>
      <c r="H34" s="369">
        <f>[3]Bev.Önk.!$E$23</f>
        <v>0</v>
      </c>
      <c r="I34" s="369">
        <f>[3]Bev.Önk.!$E$17</f>
        <v>7000000</v>
      </c>
      <c r="J34" s="6"/>
      <c r="K34" s="49">
        <v>10645669</v>
      </c>
      <c r="L34" s="49">
        <v>10645669</v>
      </c>
    </row>
    <row r="35" spans="1:978" x14ac:dyDescent="0.25">
      <c r="A35" s="370">
        <f t="shared" si="0"/>
        <v>29</v>
      </c>
      <c r="B35" s="374" t="s">
        <v>67</v>
      </c>
      <c r="C35" s="424" t="s">
        <v>106</v>
      </c>
      <c r="D35" s="424"/>
      <c r="E35" s="424"/>
      <c r="F35" s="424"/>
      <c r="G35" s="371">
        <f t="shared" ref="G35:L35" si="5">SUM(G34)</f>
        <v>7000000</v>
      </c>
      <c r="H35" s="371">
        <f t="shared" si="5"/>
        <v>0</v>
      </c>
      <c r="I35" s="371">
        <f t="shared" si="5"/>
        <v>7000000</v>
      </c>
      <c r="J35" s="371">
        <f t="shared" si="5"/>
        <v>0</v>
      </c>
      <c r="K35" s="359">
        <f t="shared" si="5"/>
        <v>10645669</v>
      </c>
      <c r="L35" s="359">
        <f t="shared" si="5"/>
        <v>10645669</v>
      </c>
    </row>
    <row r="36" spans="1:978" ht="24.75" customHeight="1" x14ac:dyDescent="0.25">
      <c r="A36" s="368">
        <f t="shared" si="0"/>
        <v>30</v>
      </c>
      <c r="B36" s="318" t="s">
        <v>207</v>
      </c>
      <c r="C36" s="661" t="s">
        <v>208</v>
      </c>
      <c r="D36" s="661"/>
      <c r="E36" s="661"/>
      <c r="F36" s="661"/>
      <c r="G36" s="369">
        <f>[2]Bev.Önk.!$F$88</f>
        <v>3687509</v>
      </c>
      <c r="H36" s="369"/>
      <c r="I36" s="369">
        <f>[2]Bev.Önk.!$E$62</f>
        <v>3687509</v>
      </c>
      <c r="J36" s="6"/>
      <c r="K36" s="49">
        <v>3687509</v>
      </c>
      <c r="L36" s="49">
        <v>104780</v>
      </c>
    </row>
    <row r="37" spans="1:978" ht="18" customHeight="1" x14ac:dyDescent="0.25">
      <c r="A37" s="402">
        <f t="shared" si="0"/>
        <v>31</v>
      </c>
      <c r="B37" s="373" t="s">
        <v>373</v>
      </c>
      <c r="C37" s="423" t="s">
        <v>374</v>
      </c>
      <c r="D37" s="423"/>
      <c r="E37" s="423"/>
      <c r="F37" s="423"/>
      <c r="G37" s="369"/>
      <c r="H37" s="369"/>
      <c r="I37" s="369"/>
      <c r="J37" s="6"/>
      <c r="K37" s="49">
        <v>430500</v>
      </c>
      <c r="L37" s="49">
        <v>430500</v>
      </c>
    </row>
    <row r="38" spans="1:978" x14ac:dyDescent="0.25">
      <c r="A38" s="378">
        <f t="shared" si="0"/>
        <v>32</v>
      </c>
      <c r="B38" s="425" t="s">
        <v>230</v>
      </c>
      <c r="C38" s="662" t="s">
        <v>112</v>
      </c>
      <c r="D38" s="662"/>
      <c r="E38" s="662"/>
      <c r="F38" s="662"/>
      <c r="G38" s="371">
        <f t="shared" ref="G38:J38" si="6">SUM(G36)</f>
        <v>3687509</v>
      </c>
      <c r="H38" s="371">
        <f t="shared" si="6"/>
        <v>0</v>
      </c>
      <c r="I38" s="371">
        <f t="shared" si="6"/>
        <v>3687509</v>
      </c>
      <c r="J38" s="371">
        <f t="shared" si="6"/>
        <v>0</v>
      </c>
      <c r="K38" s="359">
        <f>SUM(K36:K37)</f>
        <v>4118009</v>
      </c>
      <c r="L38" s="359">
        <f>SUM(L36:L37)</f>
        <v>535280</v>
      </c>
    </row>
    <row r="39" spans="1:978" x14ac:dyDescent="0.25">
      <c r="A39" s="368">
        <f t="shared" si="0"/>
        <v>33</v>
      </c>
      <c r="B39" s="318" t="s">
        <v>231</v>
      </c>
      <c r="C39" s="423" t="s">
        <v>141</v>
      </c>
      <c r="D39" s="423"/>
      <c r="E39" s="423"/>
      <c r="F39" s="423"/>
      <c r="G39" s="377">
        <f>[2]Bev.Önk.!$F$89</f>
        <v>1000000</v>
      </c>
      <c r="H39" s="369">
        <f>[3]Bev.Önk.!$E$33</f>
        <v>1000000</v>
      </c>
      <c r="I39" s="369">
        <f>[3]Bev.Önk.!$E$23</f>
        <v>0</v>
      </c>
      <c r="J39" s="6"/>
      <c r="K39" s="49">
        <v>1000000</v>
      </c>
      <c r="L39" s="49">
        <v>516830</v>
      </c>
    </row>
    <row r="40" spans="1:978" s="17" customFormat="1" ht="18" customHeight="1" x14ac:dyDescent="0.2">
      <c r="A40" s="378">
        <f t="shared" si="0"/>
        <v>34</v>
      </c>
      <c r="B40" s="425" t="s">
        <v>115</v>
      </c>
      <c r="C40" s="662" t="s">
        <v>116</v>
      </c>
      <c r="D40" s="662"/>
      <c r="E40" s="662"/>
      <c r="F40" s="662"/>
      <c r="G40" s="371">
        <f t="shared" ref="G40:L40" si="7">SUM(G39)</f>
        <v>1000000</v>
      </c>
      <c r="H40" s="371">
        <f t="shared" si="7"/>
        <v>1000000</v>
      </c>
      <c r="I40" s="371">
        <f t="shared" si="7"/>
        <v>0</v>
      </c>
      <c r="J40" s="371">
        <f t="shared" si="7"/>
        <v>0</v>
      </c>
      <c r="K40" s="359">
        <f t="shared" si="7"/>
        <v>1000000</v>
      </c>
      <c r="L40" s="359">
        <f t="shared" si="7"/>
        <v>516830</v>
      </c>
    </row>
    <row r="41" spans="1:978" ht="27.75" customHeight="1" x14ac:dyDescent="0.25">
      <c r="A41" s="378">
        <f t="shared" si="0"/>
        <v>35</v>
      </c>
      <c r="B41" s="426" t="s">
        <v>232</v>
      </c>
      <c r="C41" s="662" t="s">
        <v>209</v>
      </c>
      <c r="D41" s="662"/>
      <c r="E41" s="662"/>
      <c r="F41" s="662"/>
      <c r="G41" s="371">
        <f>G16+G18+G23+G33+G35+G38+G40</f>
        <v>634691194</v>
      </c>
      <c r="H41" s="371">
        <f>H40+H38+H33+H35+H23+H18+H16</f>
        <v>542303685</v>
      </c>
      <c r="I41" s="371">
        <f>I40+I38+I35+I33+I23+I18+I16</f>
        <v>92387509</v>
      </c>
      <c r="J41" s="371">
        <f>SUM(J40)</f>
        <v>0</v>
      </c>
      <c r="K41" s="359">
        <f t="shared" ref="K41:L41" si="8">K16+K18+K23+K33+K35+K38+K40</f>
        <v>780068181</v>
      </c>
      <c r="L41" s="359">
        <f t="shared" si="8"/>
        <v>751973008</v>
      </c>
    </row>
    <row r="42" spans="1:978" x14ac:dyDescent="0.25">
      <c r="A42" s="379"/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52"/>
    </row>
    <row r="43" spans="1:978" s="413" customFormat="1" ht="22.15" customHeight="1" x14ac:dyDescent="0.25">
      <c r="A43" s="672" t="s">
        <v>233</v>
      </c>
      <c r="B43" s="672"/>
      <c r="C43" s="672"/>
      <c r="D43" s="672"/>
      <c r="E43" s="672"/>
      <c r="F43" s="672"/>
      <c r="G43" s="672"/>
      <c r="H43" s="672"/>
      <c r="I43" s="672"/>
      <c r="J43" s="672"/>
      <c r="K43" s="380"/>
      <c r="L43" s="52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  <c r="DD43" s="415"/>
      <c r="DE43" s="415"/>
      <c r="DF43" s="415"/>
      <c r="DG43" s="415"/>
      <c r="DH43" s="415"/>
      <c r="DI43" s="415"/>
      <c r="DJ43" s="415"/>
      <c r="DK43" s="415"/>
      <c r="DL43" s="415"/>
      <c r="DM43" s="415"/>
      <c r="DN43" s="415"/>
      <c r="DO43" s="415"/>
      <c r="DP43" s="415"/>
      <c r="DQ43" s="415"/>
      <c r="DR43" s="415"/>
      <c r="DS43" s="415"/>
      <c r="DT43" s="415"/>
      <c r="DU43" s="415"/>
      <c r="DV43" s="415"/>
      <c r="DW43" s="415"/>
      <c r="DX43" s="415"/>
      <c r="DY43" s="415"/>
      <c r="DZ43" s="415"/>
      <c r="EA43" s="415"/>
      <c r="EB43" s="415"/>
      <c r="EC43" s="415"/>
      <c r="ED43" s="415"/>
      <c r="EE43" s="415"/>
      <c r="EF43" s="415"/>
      <c r="EG43" s="415"/>
      <c r="EH43" s="415"/>
      <c r="EI43" s="415"/>
      <c r="EJ43" s="415"/>
      <c r="EK43" s="415"/>
      <c r="EL43" s="415"/>
      <c r="EM43" s="415"/>
      <c r="EN43" s="415"/>
      <c r="EO43" s="415"/>
      <c r="EP43" s="415"/>
      <c r="EQ43" s="415"/>
      <c r="ER43" s="415"/>
      <c r="ES43" s="415"/>
      <c r="ET43" s="415"/>
      <c r="EU43" s="415"/>
      <c r="EV43" s="415"/>
      <c r="EW43" s="415"/>
      <c r="EX43" s="415"/>
      <c r="EY43" s="415"/>
      <c r="EZ43" s="415"/>
      <c r="FA43" s="415"/>
      <c r="FB43" s="415"/>
      <c r="FC43" s="415"/>
      <c r="FD43" s="415"/>
      <c r="FE43" s="415"/>
      <c r="FF43" s="415"/>
      <c r="FG43" s="415"/>
      <c r="FH43" s="415"/>
      <c r="FI43" s="415"/>
      <c r="FJ43" s="415"/>
      <c r="FK43" s="415"/>
      <c r="FL43" s="415"/>
      <c r="FM43" s="415"/>
      <c r="FN43" s="415"/>
      <c r="FO43" s="415"/>
      <c r="FP43" s="415"/>
      <c r="FQ43" s="415"/>
      <c r="FR43" s="415"/>
      <c r="FS43" s="415"/>
      <c r="FT43" s="415"/>
      <c r="FU43" s="415"/>
      <c r="FV43" s="415"/>
      <c r="FW43" s="415"/>
      <c r="FX43" s="415"/>
      <c r="FY43" s="415"/>
      <c r="FZ43" s="415"/>
      <c r="GA43" s="415"/>
      <c r="GB43" s="415"/>
      <c r="GC43" s="415"/>
      <c r="GD43" s="415"/>
      <c r="GE43" s="415"/>
      <c r="GF43" s="415"/>
      <c r="GG43" s="415"/>
      <c r="GH43" s="415"/>
      <c r="GI43" s="415"/>
      <c r="GJ43" s="415"/>
      <c r="GK43" s="415"/>
      <c r="GL43" s="415"/>
      <c r="GM43" s="415"/>
      <c r="GN43" s="415"/>
      <c r="GO43" s="415"/>
      <c r="GP43" s="415"/>
      <c r="GQ43" s="415"/>
      <c r="GR43" s="415"/>
      <c r="GS43" s="415"/>
      <c r="GT43" s="415"/>
      <c r="GU43" s="415"/>
      <c r="GV43" s="415"/>
      <c r="GW43" s="415"/>
      <c r="GX43" s="415"/>
      <c r="GY43" s="415"/>
      <c r="GZ43" s="415"/>
      <c r="HA43" s="415"/>
      <c r="HB43" s="415"/>
      <c r="HC43" s="415"/>
      <c r="HD43" s="415"/>
      <c r="HE43" s="415"/>
      <c r="HF43" s="415"/>
      <c r="HG43" s="415"/>
      <c r="HH43" s="415"/>
      <c r="HI43" s="415"/>
      <c r="HJ43" s="415"/>
      <c r="HK43" s="415"/>
      <c r="HL43" s="415"/>
      <c r="HM43" s="415"/>
      <c r="HN43" s="415"/>
      <c r="HO43" s="415"/>
      <c r="HP43" s="415"/>
      <c r="HQ43" s="415"/>
      <c r="HR43" s="415"/>
      <c r="HS43" s="415"/>
      <c r="HT43" s="415"/>
      <c r="HU43" s="415"/>
      <c r="HV43" s="415"/>
      <c r="HW43" s="415"/>
      <c r="HX43" s="415"/>
      <c r="HY43" s="415"/>
      <c r="HZ43" s="415"/>
      <c r="IA43" s="415"/>
      <c r="IB43" s="415"/>
      <c r="IC43" s="415"/>
      <c r="ID43" s="415"/>
      <c r="IE43" s="415"/>
      <c r="IF43" s="415"/>
      <c r="IG43" s="415"/>
      <c r="IH43" s="415"/>
      <c r="II43" s="415"/>
      <c r="IJ43" s="415"/>
      <c r="IK43" s="415"/>
      <c r="IL43" s="415"/>
      <c r="IM43" s="415"/>
      <c r="IN43" s="415"/>
      <c r="IO43" s="415"/>
      <c r="IP43" s="415"/>
      <c r="IQ43" s="415"/>
      <c r="IR43" s="415"/>
      <c r="IS43" s="415"/>
      <c r="IT43" s="415"/>
      <c r="IU43" s="415"/>
      <c r="IV43" s="415"/>
      <c r="IW43" s="415"/>
      <c r="IX43" s="415"/>
      <c r="IY43" s="415"/>
      <c r="IZ43" s="415"/>
      <c r="JA43" s="415"/>
      <c r="JB43" s="415"/>
      <c r="JC43" s="415"/>
      <c r="JD43" s="415"/>
      <c r="JE43" s="415"/>
      <c r="JF43" s="415"/>
      <c r="JG43" s="415"/>
      <c r="JH43" s="415"/>
      <c r="JI43" s="415"/>
      <c r="JJ43" s="415"/>
      <c r="JK43" s="415"/>
      <c r="JL43" s="415"/>
      <c r="JM43" s="415"/>
      <c r="JN43" s="415"/>
      <c r="JO43" s="415"/>
      <c r="JP43" s="415"/>
      <c r="JQ43" s="415"/>
      <c r="JR43" s="415"/>
      <c r="JS43" s="415"/>
      <c r="JT43" s="415"/>
      <c r="JU43" s="415"/>
      <c r="JV43" s="415"/>
      <c r="JW43" s="415"/>
      <c r="JX43" s="415"/>
      <c r="JY43" s="415"/>
      <c r="JZ43" s="415"/>
      <c r="KA43" s="415"/>
      <c r="KB43" s="415"/>
      <c r="KC43" s="415"/>
      <c r="KD43" s="415"/>
      <c r="KE43" s="415"/>
      <c r="KF43" s="415"/>
      <c r="KG43" s="415"/>
      <c r="KH43" s="415"/>
      <c r="KI43" s="415"/>
      <c r="KJ43" s="415"/>
      <c r="KK43" s="415"/>
      <c r="KL43" s="415"/>
      <c r="KM43" s="415"/>
      <c r="KN43" s="415"/>
      <c r="KO43" s="415"/>
      <c r="KP43" s="415"/>
      <c r="KQ43" s="415"/>
      <c r="KR43" s="415"/>
      <c r="KS43" s="415"/>
      <c r="KT43" s="415"/>
      <c r="KU43" s="415"/>
      <c r="KV43" s="415"/>
      <c r="KW43" s="415"/>
      <c r="KX43" s="415"/>
      <c r="KY43" s="415"/>
      <c r="KZ43" s="415"/>
      <c r="LA43" s="415"/>
      <c r="LB43" s="415"/>
      <c r="LC43" s="415"/>
      <c r="LD43" s="415"/>
      <c r="LE43" s="415"/>
      <c r="LF43" s="415"/>
      <c r="LG43" s="415"/>
      <c r="LH43" s="415"/>
      <c r="LI43" s="415"/>
      <c r="LJ43" s="415"/>
      <c r="LK43" s="415"/>
      <c r="LL43" s="415"/>
      <c r="LM43" s="415"/>
      <c r="LN43" s="415"/>
      <c r="LO43" s="415"/>
      <c r="LP43" s="415"/>
      <c r="LQ43" s="415"/>
      <c r="LR43" s="415"/>
      <c r="LS43" s="415"/>
      <c r="LT43" s="415"/>
      <c r="LU43" s="415"/>
      <c r="LV43" s="415"/>
      <c r="LW43" s="415"/>
      <c r="LX43" s="415"/>
      <c r="LY43" s="415"/>
      <c r="LZ43" s="415"/>
      <c r="MA43" s="415"/>
      <c r="MB43" s="415"/>
      <c r="MC43" s="415"/>
      <c r="MD43" s="415"/>
      <c r="ME43" s="415"/>
      <c r="MF43" s="415"/>
      <c r="MG43" s="415"/>
      <c r="MH43" s="415"/>
      <c r="MI43" s="415"/>
      <c r="MJ43" s="415"/>
      <c r="MK43" s="415"/>
      <c r="ML43" s="415"/>
      <c r="MM43" s="415"/>
      <c r="MN43" s="415"/>
      <c r="MO43" s="415"/>
      <c r="MP43" s="415"/>
      <c r="MQ43" s="415"/>
      <c r="MR43" s="415"/>
      <c r="MS43" s="415"/>
      <c r="MT43" s="415"/>
      <c r="MU43" s="415"/>
      <c r="MV43" s="415"/>
      <c r="MW43" s="415"/>
      <c r="MX43" s="415"/>
      <c r="MY43" s="415"/>
      <c r="MZ43" s="415"/>
      <c r="NA43" s="415"/>
      <c r="NB43" s="415"/>
      <c r="NC43" s="415"/>
      <c r="ND43" s="415"/>
      <c r="NE43" s="415"/>
      <c r="NF43" s="415"/>
      <c r="NG43" s="415"/>
      <c r="NH43" s="415"/>
      <c r="NI43" s="415"/>
      <c r="NJ43" s="415"/>
      <c r="NK43" s="415"/>
      <c r="NL43" s="415"/>
      <c r="NM43" s="415"/>
      <c r="NN43" s="415"/>
      <c r="NO43" s="415"/>
      <c r="NP43" s="415"/>
      <c r="NQ43" s="415"/>
      <c r="NR43" s="415"/>
      <c r="NS43" s="415"/>
      <c r="NT43" s="415"/>
      <c r="NU43" s="415"/>
      <c r="NV43" s="415"/>
      <c r="NW43" s="415"/>
      <c r="NX43" s="415"/>
      <c r="NY43" s="415"/>
      <c r="NZ43" s="415"/>
      <c r="OA43" s="415"/>
      <c r="OB43" s="415"/>
      <c r="OC43" s="415"/>
      <c r="OD43" s="415"/>
      <c r="OE43" s="415"/>
      <c r="OF43" s="415"/>
      <c r="OG43" s="415"/>
      <c r="OH43" s="415"/>
      <c r="OI43" s="415"/>
      <c r="OJ43" s="415"/>
      <c r="OK43" s="415"/>
      <c r="OL43" s="415"/>
      <c r="OM43" s="415"/>
      <c r="ON43" s="415"/>
      <c r="OO43" s="415"/>
      <c r="OP43" s="415"/>
      <c r="OQ43" s="415"/>
      <c r="OR43" s="415"/>
      <c r="OS43" s="415"/>
      <c r="OT43" s="415"/>
      <c r="OU43" s="415"/>
      <c r="OV43" s="415"/>
      <c r="OW43" s="415"/>
      <c r="OX43" s="415"/>
      <c r="OY43" s="415"/>
      <c r="OZ43" s="415"/>
      <c r="PA43" s="415"/>
      <c r="PB43" s="415"/>
      <c r="PC43" s="415"/>
      <c r="PD43" s="415"/>
      <c r="PE43" s="415"/>
      <c r="PF43" s="415"/>
      <c r="PG43" s="415"/>
      <c r="PH43" s="415"/>
      <c r="PI43" s="415"/>
      <c r="PJ43" s="415"/>
      <c r="PK43" s="415"/>
      <c r="PL43" s="415"/>
      <c r="PM43" s="415"/>
      <c r="PN43" s="415"/>
      <c r="PO43" s="415"/>
      <c r="PP43" s="415"/>
      <c r="PQ43" s="415"/>
      <c r="PR43" s="415"/>
      <c r="PS43" s="415"/>
      <c r="PT43" s="415"/>
      <c r="PU43" s="415"/>
      <c r="PV43" s="415"/>
      <c r="PW43" s="415"/>
      <c r="PX43" s="415"/>
      <c r="PY43" s="415"/>
      <c r="PZ43" s="415"/>
      <c r="QA43" s="415"/>
      <c r="QB43" s="415"/>
      <c r="QC43" s="415"/>
      <c r="QD43" s="415"/>
      <c r="QE43" s="415"/>
      <c r="QF43" s="415"/>
      <c r="QG43" s="415"/>
      <c r="QH43" s="415"/>
      <c r="QI43" s="415"/>
      <c r="QJ43" s="415"/>
      <c r="QK43" s="415"/>
      <c r="QL43" s="415"/>
      <c r="QM43" s="415"/>
      <c r="QN43" s="415"/>
      <c r="QO43" s="415"/>
      <c r="QP43" s="415"/>
      <c r="QQ43" s="415"/>
      <c r="QR43" s="415"/>
      <c r="QS43" s="415"/>
      <c r="QT43" s="415"/>
      <c r="QU43" s="415"/>
      <c r="QV43" s="415"/>
      <c r="QW43" s="415"/>
      <c r="QX43" s="415"/>
      <c r="QY43" s="415"/>
      <c r="QZ43" s="415"/>
      <c r="RA43" s="415"/>
      <c r="RB43" s="415"/>
      <c r="RC43" s="415"/>
      <c r="RD43" s="415"/>
      <c r="RE43" s="415"/>
      <c r="RF43" s="415"/>
      <c r="RG43" s="415"/>
      <c r="RH43" s="415"/>
      <c r="RI43" s="415"/>
      <c r="RJ43" s="415"/>
      <c r="RK43" s="415"/>
      <c r="RL43" s="415"/>
      <c r="RM43" s="415"/>
      <c r="RN43" s="415"/>
      <c r="RO43" s="415"/>
      <c r="RP43" s="415"/>
      <c r="RQ43" s="415"/>
      <c r="RR43" s="415"/>
      <c r="RS43" s="415"/>
      <c r="RT43" s="415"/>
      <c r="RU43" s="415"/>
      <c r="RV43" s="415"/>
      <c r="RW43" s="415"/>
      <c r="RX43" s="415"/>
      <c r="RY43" s="415"/>
      <c r="RZ43" s="415"/>
      <c r="SA43" s="415"/>
      <c r="SB43" s="415"/>
      <c r="SC43" s="415"/>
      <c r="SD43" s="415"/>
      <c r="SE43" s="415"/>
      <c r="SF43" s="415"/>
      <c r="SG43" s="415"/>
      <c r="SH43" s="415"/>
      <c r="SI43" s="415"/>
      <c r="SJ43" s="415"/>
      <c r="SK43" s="415"/>
      <c r="SL43" s="415"/>
      <c r="SM43" s="415"/>
      <c r="SN43" s="415"/>
      <c r="SO43" s="415"/>
      <c r="SP43" s="415"/>
      <c r="SQ43" s="415"/>
      <c r="SR43" s="415"/>
      <c r="SS43" s="415"/>
      <c r="ST43" s="415"/>
      <c r="SU43" s="415"/>
      <c r="SV43" s="415"/>
      <c r="SW43" s="415"/>
      <c r="SX43" s="415"/>
      <c r="SY43" s="415"/>
      <c r="SZ43" s="415"/>
      <c r="TA43" s="415"/>
      <c r="TB43" s="415"/>
      <c r="TC43" s="415"/>
      <c r="TD43" s="415"/>
      <c r="TE43" s="415"/>
      <c r="TF43" s="415"/>
      <c r="TG43" s="415"/>
      <c r="TH43" s="415"/>
      <c r="TI43" s="415"/>
      <c r="TJ43" s="415"/>
      <c r="TK43" s="415"/>
      <c r="TL43" s="415"/>
      <c r="TM43" s="415"/>
      <c r="TN43" s="415"/>
      <c r="TO43" s="415"/>
      <c r="TP43" s="415"/>
      <c r="TQ43" s="415"/>
      <c r="TR43" s="415"/>
      <c r="TS43" s="415"/>
      <c r="TT43" s="415"/>
      <c r="TU43" s="415"/>
      <c r="TV43" s="415"/>
      <c r="TW43" s="415"/>
      <c r="TX43" s="415"/>
      <c r="TY43" s="415"/>
      <c r="TZ43" s="415"/>
      <c r="UA43" s="415"/>
      <c r="UB43" s="415"/>
      <c r="UC43" s="415"/>
      <c r="UD43" s="415"/>
      <c r="UE43" s="415"/>
      <c r="UF43" s="415"/>
      <c r="UG43" s="415"/>
      <c r="UH43" s="415"/>
      <c r="UI43" s="415"/>
      <c r="UJ43" s="415"/>
      <c r="UK43" s="415"/>
      <c r="UL43" s="415"/>
      <c r="UM43" s="415"/>
      <c r="UN43" s="415"/>
      <c r="UO43" s="415"/>
      <c r="UP43" s="415"/>
      <c r="UQ43" s="415"/>
      <c r="UR43" s="415"/>
      <c r="US43" s="415"/>
      <c r="UT43" s="415"/>
      <c r="UU43" s="415"/>
      <c r="UV43" s="415"/>
      <c r="UW43" s="415"/>
      <c r="UX43" s="415"/>
      <c r="UY43" s="415"/>
      <c r="UZ43" s="415"/>
      <c r="VA43" s="415"/>
      <c r="VB43" s="415"/>
      <c r="VC43" s="415"/>
      <c r="VD43" s="415"/>
      <c r="VE43" s="415"/>
      <c r="VF43" s="415"/>
      <c r="VG43" s="415"/>
      <c r="VH43" s="415"/>
      <c r="VI43" s="415"/>
      <c r="VJ43" s="415"/>
      <c r="VK43" s="415"/>
      <c r="VL43" s="415"/>
      <c r="VM43" s="415"/>
      <c r="VN43" s="415"/>
      <c r="VO43" s="415"/>
      <c r="VP43" s="415"/>
      <c r="VQ43" s="415"/>
      <c r="VR43" s="415"/>
      <c r="VS43" s="415"/>
      <c r="VT43" s="415"/>
      <c r="VU43" s="415"/>
      <c r="VV43" s="415"/>
      <c r="VW43" s="415"/>
      <c r="VX43" s="415"/>
      <c r="VY43" s="415"/>
      <c r="VZ43" s="415"/>
      <c r="WA43" s="415"/>
      <c r="WB43" s="415"/>
      <c r="WC43" s="415"/>
      <c r="WD43" s="415"/>
      <c r="WE43" s="415"/>
      <c r="WF43" s="415"/>
      <c r="WG43" s="415"/>
      <c r="WH43" s="415"/>
      <c r="WI43" s="415"/>
      <c r="WJ43" s="415"/>
      <c r="WK43" s="415"/>
      <c r="WL43" s="415"/>
      <c r="WM43" s="415"/>
      <c r="WN43" s="415"/>
      <c r="WO43" s="415"/>
      <c r="WP43" s="415"/>
      <c r="WQ43" s="415"/>
      <c r="WR43" s="415"/>
      <c r="WS43" s="415"/>
      <c r="WT43" s="415"/>
      <c r="WU43" s="415"/>
      <c r="WV43" s="415"/>
      <c r="WW43" s="415"/>
      <c r="WX43" s="415"/>
      <c r="WY43" s="415"/>
      <c r="WZ43" s="415"/>
      <c r="XA43" s="415"/>
      <c r="XB43" s="415"/>
      <c r="XC43" s="415"/>
      <c r="XD43" s="415"/>
      <c r="XE43" s="415"/>
      <c r="XF43" s="415"/>
      <c r="XG43" s="415"/>
      <c r="XH43" s="415"/>
      <c r="XI43" s="415"/>
      <c r="XJ43" s="415"/>
      <c r="XK43" s="415"/>
      <c r="XL43" s="415"/>
      <c r="XM43" s="415"/>
      <c r="XN43" s="415"/>
      <c r="XO43" s="415"/>
      <c r="XP43" s="415"/>
      <c r="XQ43" s="415"/>
      <c r="XR43" s="415"/>
      <c r="XS43" s="415"/>
      <c r="XT43" s="415"/>
      <c r="XU43" s="415"/>
      <c r="XV43" s="415"/>
      <c r="XW43" s="415"/>
      <c r="XX43" s="415"/>
      <c r="XY43" s="415"/>
      <c r="XZ43" s="415"/>
      <c r="YA43" s="415"/>
      <c r="YB43" s="415"/>
      <c r="YC43" s="415"/>
      <c r="YD43" s="415"/>
      <c r="YE43" s="415"/>
      <c r="YF43" s="415"/>
      <c r="YG43" s="415"/>
      <c r="YH43" s="415"/>
      <c r="YI43" s="415"/>
      <c r="YJ43" s="415"/>
      <c r="YK43" s="415"/>
      <c r="YL43" s="415"/>
      <c r="YM43" s="415"/>
      <c r="YN43" s="415"/>
      <c r="YO43" s="415"/>
      <c r="YP43" s="415"/>
      <c r="YQ43" s="415"/>
      <c r="YR43" s="415"/>
      <c r="YS43" s="415"/>
      <c r="YT43" s="415"/>
      <c r="YU43" s="415"/>
      <c r="YV43" s="415"/>
      <c r="YW43" s="415"/>
      <c r="YX43" s="415"/>
      <c r="YY43" s="415"/>
      <c r="YZ43" s="415"/>
      <c r="ZA43" s="415"/>
      <c r="ZB43" s="415"/>
      <c r="ZC43" s="415"/>
      <c r="ZD43" s="415"/>
      <c r="ZE43" s="415"/>
      <c r="ZF43" s="415"/>
      <c r="ZG43" s="415"/>
      <c r="ZH43" s="415"/>
      <c r="ZI43" s="415"/>
      <c r="ZJ43" s="415"/>
      <c r="ZK43" s="415"/>
      <c r="ZL43" s="415"/>
      <c r="ZM43" s="415"/>
      <c r="ZN43" s="415"/>
      <c r="ZO43" s="415"/>
      <c r="ZP43" s="415"/>
      <c r="ZQ43" s="415"/>
      <c r="ZR43" s="415"/>
      <c r="ZS43" s="415"/>
      <c r="ZT43" s="415"/>
      <c r="ZU43" s="415"/>
      <c r="ZV43" s="415"/>
      <c r="ZW43" s="415"/>
      <c r="ZX43" s="415"/>
      <c r="ZY43" s="415"/>
      <c r="ZZ43" s="415"/>
      <c r="AAA43" s="415"/>
      <c r="AAB43" s="415"/>
      <c r="AAC43" s="415"/>
      <c r="AAD43" s="415"/>
      <c r="AAE43" s="415"/>
      <c r="AAF43" s="415"/>
      <c r="AAG43" s="415"/>
      <c r="AAH43" s="415"/>
      <c r="AAI43" s="415"/>
      <c r="AAJ43" s="415"/>
      <c r="AAK43" s="415"/>
      <c r="AAL43" s="415"/>
      <c r="AAM43" s="415"/>
      <c r="AAN43" s="415"/>
      <c r="AAO43" s="415"/>
      <c r="AAP43" s="415"/>
      <c r="AAQ43" s="415"/>
      <c r="AAR43" s="415"/>
      <c r="AAS43" s="415"/>
      <c r="AAT43" s="415"/>
      <c r="AAU43" s="415"/>
      <c r="AAV43" s="415"/>
      <c r="AAW43" s="415"/>
      <c r="AAX43" s="415"/>
      <c r="AAY43" s="415"/>
      <c r="AAZ43" s="415"/>
      <c r="ABA43" s="415"/>
      <c r="ABB43" s="415"/>
      <c r="ABC43" s="415"/>
      <c r="ABD43" s="415"/>
      <c r="ABE43" s="415"/>
      <c r="ABF43" s="415"/>
      <c r="ABG43" s="415"/>
      <c r="ABH43" s="415"/>
      <c r="ABI43" s="415"/>
      <c r="ABJ43" s="415"/>
      <c r="ABK43" s="415"/>
      <c r="ABL43" s="415"/>
      <c r="ABM43" s="415"/>
      <c r="ABN43" s="415"/>
      <c r="ABO43" s="415"/>
      <c r="ABP43" s="415"/>
      <c r="ABQ43" s="415"/>
      <c r="ABR43" s="415"/>
      <c r="ABS43" s="415"/>
      <c r="ABT43" s="415"/>
      <c r="ABU43" s="415"/>
      <c r="ABV43" s="415"/>
      <c r="ABW43" s="415"/>
      <c r="ABX43" s="415"/>
      <c r="ABY43" s="415"/>
      <c r="ABZ43" s="415"/>
      <c r="ACA43" s="415"/>
      <c r="ACB43" s="415"/>
      <c r="ACC43" s="415"/>
      <c r="ACD43" s="415"/>
      <c r="ACE43" s="415"/>
      <c r="ACF43" s="415"/>
      <c r="ACG43" s="415"/>
      <c r="ACH43" s="415"/>
      <c r="ACI43" s="415"/>
      <c r="ACJ43" s="415"/>
      <c r="ACK43" s="415"/>
      <c r="ACL43" s="415"/>
      <c r="ACM43" s="415"/>
      <c r="ACN43" s="415"/>
      <c r="ACO43" s="415"/>
      <c r="ACP43" s="415"/>
      <c r="ACQ43" s="415"/>
      <c r="ACR43" s="415"/>
      <c r="ACS43" s="415"/>
      <c r="ACT43" s="415"/>
      <c r="ACU43" s="415"/>
      <c r="ACV43" s="415"/>
      <c r="ACW43" s="415"/>
      <c r="ACX43" s="415"/>
      <c r="ACY43" s="415"/>
      <c r="ACZ43" s="415"/>
      <c r="ADA43" s="415"/>
      <c r="ADB43" s="415"/>
      <c r="ADC43" s="415"/>
      <c r="ADD43" s="415"/>
      <c r="ADE43" s="415"/>
      <c r="ADF43" s="415"/>
      <c r="ADG43" s="415"/>
      <c r="ADH43" s="415"/>
      <c r="ADI43" s="415"/>
      <c r="ADJ43" s="415"/>
      <c r="ADK43" s="415"/>
      <c r="ADL43" s="415"/>
      <c r="ADM43" s="415"/>
      <c r="ADN43" s="415"/>
      <c r="ADO43" s="415"/>
      <c r="ADP43" s="415"/>
      <c r="ADQ43" s="415"/>
      <c r="ADR43" s="415"/>
      <c r="ADS43" s="415"/>
      <c r="ADT43" s="415"/>
      <c r="ADU43" s="415"/>
      <c r="ADV43" s="415"/>
      <c r="ADW43" s="415"/>
      <c r="ADX43" s="415"/>
      <c r="ADY43" s="415"/>
      <c r="ADZ43" s="415"/>
      <c r="AEA43" s="415"/>
      <c r="AEB43" s="415"/>
      <c r="AEC43" s="415"/>
      <c r="AED43" s="415"/>
      <c r="AEE43" s="415"/>
      <c r="AEF43" s="415"/>
      <c r="AEG43" s="415"/>
      <c r="AEH43" s="415"/>
      <c r="AEI43" s="415"/>
      <c r="AEJ43" s="415"/>
      <c r="AEK43" s="415"/>
      <c r="AEL43" s="415"/>
      <c r="AEM43" s="415"/>
      <c r="AEN43" s="415"/>
      <c r="AEO43" s="415"/>
      <c r="AEP43" s="415"/>
      <c r="AEQ43" s="415"/>
      <c r="AER43" s="415"/>
      <c r="AES43" s="415"/>
      <c r="AET43" s="415"/>
      <c r="AEU43" s="415"/>
      <c r="AEV43" s="415"/>
      <c r="AEW43" s="415"/>
      <c r="AEX43" s="415"/>
      <c r="AEY43" s="415"/>
      <c r="AEZ43" s="415"/>
      <c r="AFA43" s="415"/>
      <c r="AFB43" s="415"/>
      <c r="AFC43" s="415"/>
      <c r="AFD43" s="415"/>
      <c r="AFE43" s="415"/>
      <c r="AFF43" s="415"/>
      <c r="AFG43" s="415"/>
      <c r="AFH43" s="415"/>
      <c r="AFI43" s="415"/>
      <c r="AFJ43" s="415"/>
      <c r="AFK43" s="415"/>
      <c r="AFL43" s="415"/>
      <c r="AFM43" s="415"/>
      <c r="AFN43" s="415"/>
      <c r="AFO43" s="415"/>
      <c r="AFP43" s="415"/>
      <c r="AFQ43" s="415"/>
      <c r="AFR43" s="415"/>
      <c r="AFS43" s="415"/>
      <c r="AFT43" s="415"/>
      <c r="AFU43" s="415"/>
      <c r="AFV43" s="415"/>
      <c r="AFW43" s="415"/>
      <c r="AFX43" s="415"/>
      <c r="AFY43" s="415"/>
      <c r="AFZ43" s="415"/>
      <c r="AGA43" s="415"/>
      <c r="AGB43" s="415"/>
      <c r="AGC43" s="415"/>
      <c r="AGD43" s="415"/>
      <c r="AGE43" s="415"/>
      <c r="AGF43" s="415"/>
      <c r="AGG43" s="415"/>
      <c r="AGH43" s="415"/>
      <c r="AGI43" s="415"/>
      <c r="AGJ43" s="415"/>
      <c r="AGK43" s="415"/>
      <c r="AGL43" s="415"/>
      <c r="AGM43" s="415"/>
      <c r="AGN43" s="415"/>
      <c r="AGO43" s="415"/>
      <c r="AGP43" s="415"/>
      <c r="AGQ43" s="415"/>
      <c r="AGR43" s="415"/>
      <c r="AGS43" s="415"/>
      <c r="AGT43" s="415"/>
      <c r="AGU43" s="415"/>
      <c r="AGV43" s="415"/>
      <c r="AGW43" s="415"/>
      <c r="AGX43" s="415"/>
      <c r="AGY43" s="415"/>
      <c r="AGZ43" s="415"/>
      <c r="AHA43" s="415"/>
      <c r="AHB43" s="415"/>
      <c r="AHC43" s="415"/>
      <c r="AHD43" s="415"/>
      <c r="AHE43" s="415"/>
      <c r="AHF43" s="415"/>
      <c r="AHG43" s="415"/>
      <c r="AHH43" s="415"/>
      <c r="AHI43" s="415"/>
      <c r="AHJ43" s="415"/>
      <c r="AHK43" s="415"/>
      <c r="AHL43" s="415"/>
      <c r="AHM43" s="415"/>
      <c r="AHN43" s="415"/>
      <c r="AHO43" s="415"/>
      <c r="AHP43" s="415"/>
      <c r="AHQ43" s="415"/>
      <c r="AHR43" s="415"/>
      <c r="AHS43" s="415"/>
      <c r="AHT43" s="415"/>
      <c r="AHU43" s="415"/>
      <c r="AHV43" s="415"/>
      <c r="AHW43" s="415"/>
      <c r="AHX43" s="415"/>
      <c r="AHY43" s="415"/>
      <c r="AHZ43" s="415"/>
      <c r="AIA43" s="415"/>
      <c r="AIB43" s="415"/>
      <c r="AIC43" s="415"/>
      <c r="AID43" s="415"/>
      <c r="AIE43" s="415"/>
      <c r="AIF43" s="415"/>
      <c r="AIG43" s="415"/>
      <c r="AIH43" s="415"/>
      <c r="AII43" s="415"/>
      <c r="AIJ43" s="415"/>
      <c r="AIK43" s="415"/>
      <c r="AIL43" s="415"/>
      <c r="AIM43" s="415"/>
      <c r="AIN43" s="415"/>
      <c r="AIO43" s="415"/>
      <c r="AIP43" s="415"/>
      <c r="AIQ43" s="415"/>
      <c r="AIR43" s="415"/>
      <c r="AIS43" s="415"/>
      <c r="AIT43" s="415"/>
      <c r="AIU43" s="415"/>
      <c r="AIV43" s="415"/>
      <c r="AIW43" s="415"/>
      <c r="AIX43" s="415"/>
      <c r="AIY43" s="415"/>
      <c r="AIZ43" s="415"/>
      <c r="AJA43" s="415"/>
      <c r="AJB43" s="415"/>
      <c r="AJC43" s="415"/>
      <c r="AJD43" s="415"/>
      <c r="AJE43" s="415"/>
      <c r="AJF43" s="415"/>
      <c r="AJG43" s="415"/>
      <c r="AJH43" s="415"/>
      <c r="AJI43" s="415"/>
      <c r="AJJ43" s="415"/>
      <c r="AJK43" s="415"/>
      <c r="AJL43" s="415"/>
      <c r="AJM43" s="415"/>
      <c r="AJN43" s="415"/>
      <c r="AJO43" s="415"/>
      <c r="AJP43" s="415"/>
      <c r="AJQ43" s="415"/>
      <c r="AJR43" s="415"/>
      <c r="AJS43" s="415"/>
      <c r="AJT43" s="415"/>
      <c r="AJU43" s="415"/>
      <c r="AJV43" s="415"/>
      <c r="AJW43" s="415"/>
      <c r="AJX43" s="415"/>
      <c r="AJY43" s="415"/>
      <c r="AJZ43" s="415"/>
      <c r="AKA43" s="415"/>
      <c r="AKB43" s="415"/>
      <c r="AKC43" s="415"/>
      <c r="AKD43" s="415"/>
      <c r="AKE43" s="415"/>
      <c r="AKF43" s="415"/>
      <c r="AKG43" s="415"/>
      <c r="AKH43" s="415"/>
      <c r="AKI43" s="415"/>
      <c r="AKJ43" s="415"/>
      <c r="AKK43" s="415"/>
      <c r="AKL43" s="415"/>
      <c r="AKM43" s="415"/>
      <c r="AKN43" s="415"/>
      <c r="AKO43" s="415"/>
      <c r="AKP43" s="415"/>
    </row>
    <row r="44" spans="1:978" ht="22.15" customHeight="1" x14ac:dyDescent="0.25">
      <c r="A44" s="673" t="s">
        <v>189</v>
      </c>
      <c r="B44" s="662" t="s">
        <v>110</v>
      </c>
      <c r="C44" s="674" t="s">
        <v>210</v>
      </c>
      <c r="D44" s="674"/>
      <c r="E44" s="674"/>
      <c r="F44" s="674"/>
      <c r="G44" s="675" t="s">
        <v>190</v>
      </c>
      <c r="H44" s="676" t="s">
        <v>319</v>
      </c>
      <c r="I44" s="677"/>
      <c r="J44" s="678"/>
      <c r="K44" s="671" t="s">
        <v>366</v>
      </c>
      <c r="L44" s="668" t="s">
        <v>367</v>
      </c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14"/>
      <c r="BS44" s="414"/>
      <c r="BT44" s="414"/>
      <c r="BU44" s="414"/>
      <c r="BV44" s="414"/>
      <c r="BW44" s="414"/>
      <c r="BX44" s="414"/>
      <c r="BY44" s="414"/>
      <c r="BZ44" s="414"/>
      <c r="CA44" s="414"/>
      <c r="CB44" s="414"/>
      <c r="CC44" s="414"/>
      <c r="CD44" s="414"/>
      <c r="CE44" s="414"/>
      <c r="CF44" s="414"/>
      <c r="CG44" s="414"/>
      <c r="CH44" s="414"/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  <c r="CX44" s="414"/>
      <c r="CY44" s="414"/>
      <c r="CZ44" s="414"/>
      <c r="DA44" s="414"/>
      <c r="DB44" s="414"/>
      <c r="DC44" s="414"/>
      <c r="DD44" s="414"/>
      <c r="DE44" s="414"/>
      <c r="DF44" s="414"/>
      <c r="DG44" s="414"/>
      <c r="DH44" s="414"/>
      <c r="DI44" s="414"/>
      <c r="DJ44" s="414"/>
      <c r="DK44" s="414"/>
      <c r="DL44" s="414"/>
      <c r="DM44" s="414"/>
      <c r="DN44" s="414"/>
      <c r="DO44" s="414"/>
      <c r="DP44" s="414"/>
      <c r="DQ44" s="414"/>
      <c r="DR44" s="414"/>
      <c r="DS44" s="414"/>
      <c r="DT44" s="414"/>
      <c r="DU44" s="414"/>
      <c r="DV44" s="414"/>
      <c r="DW44" s="414"/>
      <c r="DX44" s="414"/>
      <c r="DY44" s="414"/>
      <c r="DZ44" s="414"/>
      <c r="EA44" s="414"/>
      <c r="EB44" s="414"/>
      <c r="EC44" s="414"/>
      <c r="ED44" s="414"/>
      <c r="EE44" s="414"/>
      <c r="EF44" s="414"/>
      <c r="EG44" s="414"/>
      <c r="EH44" s="414"/>
      <c r="EI44" s="414"/>
      <c r="EJ44" s="414"/>
      <c r="EK44" s="414"/>
      <c r="EL44" s="414"/>
      <c r="EM44" s="414"/>
      <c r="EN44" s="414"/>
      <c r="EO44" s="414"/>
      <c r="EP44" s="414"/>
      <c r="EQ44" s="414"/>
      <c r="ER44" s="414"/>
      <c r="ES44" s="414"/>
      <c r="ET44" s="414"/>
      <c r="EU44" s="414"/>
      <c r="EV44" s="414"/>
      <c r="EW44" s="414"/>
      <c r="EX44" s="414"/>
      <c r="EY44" s="414"/>
      <c r="EZ44" s="414"/>
      <c r="FA44" s="414"/>
      <c r="FB44" s="414"/>
      <c r="FC44" s="414"/>
      <c r="FD44" s="414"/>
      <c r="FE44" s="414"/>
      <c r="FF44" s="414"/>
      <c r="FG44" s="414"/>
      <c r="FH44" s="414"/>
      <c r="FI44" s="414"/>
      <c r="FJ44" s="414"/>
      <c r="FK44" s="414"/>
      <c r="FL44" s="414"/>
      <c r="FM44" s="414"/>
      <c r="FN44" s="414"/>
      <c r="FO44" s="414"/>
      <c r="FP44" s="414"/>
      <c r="FQ44" s="414"/>
      <c r="FR44" s="414"/>
      <c r="FS44" s="414"/>
      <c r="FT44" s="414"/>
      <c r="FU44" s="414"/>
      <c r="FV44" s="414"/>
      <c r="FW44" s="414"/>
      <c r="FX44" s="414"/>
      <c r="FY44" s="414"/>
      <c r="FZ44" s="414"/>
      <c r="GA44" s="414"/>
      <c r="GB44" s="414"/>
      <c r="GC44" s="414"/>
      <c r="GD44" s="414"/>
      <c r="GE44" s="414"/>
      <c r="GF44" s="414"/>
      <c r="GG44" s="414"/>
      <c r="GH44" s="414"/>
      <c r="GI44" s="414"/>
      <c r="GJ44" s="414"/>
      <c r="GK44" s="414"/>
      <c r="GL44" s="414"/>
      <c r="GM44" s="414"/>
      <c r="GN44" s="414"/>
      <c r="GO44" s="414"/>
      <c r="GP44" s="414"/>
      <c r="GQ44" s="414"/>
      <c r="GR44" s="414"/>
      <c r="GS44" s="414"/>
      <c r="GT44" s="414"/>
      <c r="GU44" s="414"/>
      <c r="GV44" s="414"/>
      <c r="GW44" s="414"/>
      <c r="GX44" s="414"/>
      <c r="GY44" s="414"/>
      <c r="GZ44" s="414"/>
      <c r="HA44" s="414"/>
      <c r="HB44" s="414"/>
      <c r="HC44" s="414"/>
      <c r="HD44" s="414"/>
      <c r="HE44" s="414"/>
      <c r="HF44" s="414"/>
      <c r="HG44" s="414"/>
      <c r="HH44" s="414"/>
      <c r="HI44" s="414"/>
      <c r="HJ44" s="414"/>
      <c r="HK44" s="414"/>
      <c r="HL44" s="414"/>
      <c r="HM44" s="414"/>
      <c r="HN44" s="414"/>
      <c r="HO44" s="414"/>
      <c r="HP44" s="414"/>
      <c r="HQ44" s="414"/>
      <c r="HR44" s="414"/>
      <c r="HS44" s="414"/>
      <c r="HT44" s="414"/>
      <c r="HU44" s="414"/>
      <c r="HV44" s="414"/>
      <c r="HW44" s="414"/>
      <c r="HX44" s="414"/>
      <c r="HY44" s="414"/>
      <c r="HZ44" s="414"/>
      <c r="IA44" s="414"/>
      <c r="IB44" s="414"/>
      <c r="IC44" s="414"/>
      <c r="ID44" s="414"/>
      <c r="IE44" s="414"/>
      <c r="IF44" s="414"/>
      <c r="IG44" s="414"/>
      <c r="IH44" s="414"/>
      <c r="II44" s="414"/>
      <c r="IJ44" s="414"/>
      <c r="IK44" s="414"/>
      <c r="IL44" s="414"/>
      <c r="IM44" s="414"/>
      <c r="IN44" s="414"/>
      <c r="IO44" s="414"/>
      <c r="IP44" s="414"/>
      <c r="IQ44" s="414"/>
      <c r="IR44" s="414"/>
      <c r="IS44" s="414"/>
      <c r="IT44" s="414"/>
      <c r="IU44" s="414"/>
      <c r="IV44" s="414"/>
      <c r="IW44" s="414"/>
      <c r="IX44" s="414"/>
      <c r="IY44" s="414"/>
      <c r="IZ44" s="414"/>
      <c r="JA44" s="414"/>
      <c r="JB44" s="414"/>
      <c r="JC44" s="414"/>
      <c r="JD44" s="414"/>
      <c r="JE44" s="414"/>
      <c r="JF44" s="414"/>
      <c r="JG44" s="414"/>
      <c r="JH44" s="414"/>
      <c r="JI44" s="414"/>
      <c r="JJ44" s="414"/>
      <c r="JK44" s="414"/>
      <c r="JL44" s="414"/>
      <c r="JM44" s="414"/>
      <c r="JN44" s="414"/>
      <c r="JO44" s="414"/>
      <c r="JP44" s="414"/>
      <c r="JQ44" s="414"/>
      <c r="JR44" s="414"/>
      <c r="JS44" s="414"/>
      <c r="JT44" s="414"/>
      <c r="JU44" s="414"/>
      <c r="JV44" s="414"/>
      <c r="JW44" s="414"/>
      <c r="JX44" s="414"/>
      <c r="JY44" s="414"/>
      <c r="JZ44" s="414"/>
      <c r="KA44" s="414"/>
      <c r="KB44" s="414"/>
      <c r="KC44" s="414"/>
      <c r="KD44" s="414"/>
      <c r="KE44" s="414"/>
      <c r="KF44" s="414"/>
      <c r="KG44" s="414"/>
      <c r="KH44" s="414"/>
      <c r="KI44" s="414"/>
      <c r="KJ44" s="414"/>
      <c r="KK44" s="414"/>
      <c r="KL44" s="414"/>
      <c r="KM44" s="414"/>
      <c r="KN44" s="414"/>
      <c r="KO44" s="414"/>
      <c r="KP44" s="414"/>
      <c r="KQ44" s="414"/>
      <c r="KR44" s="414"/>
      <c r="KS44" s="414"/>
      <c r="KT44" s="414"/>
      <c r="KU44" s="414"/>
      <c r="KV44" s="414"/>
      <c r="KW44" s="414"/>
      <c r="KX44" s="414"/>
      <c r="KY44" s="414"/>
      <c r="KZ44" s="414"/>
      <c r="LA44" s="414"/>
      <c r="LB44" s="414"/>
      <c r="LC44" s="414"/>
      <c r="LD44" s="414"/>
      <c r="LE44" s="414"/>
      <c r="LF44" s="414"/>
      <c r="LG44" s="414"/>
      <c r="LH44" s="414"/>
      <c r="LI44" s="414"/>
      <c r="LJ44" s="414"/>
      <c r="LK44" s="414"/>
      <c r="LL44" s="414"/>
      <c r="LM44" s="414"/>
      <c r="LN44" s="414"/>
      <c r="LO44" s="414"/>
      <c r="LP44" s="414"/>
      <c r="LQ44" s="414"/>
      <c r="LR44" s="414"/>
      <c r="LS44" s="414"/>
      <c r="LT44" s="414"/>
      <c r="LU44" s="414"/>
      <c r="LV44" s="414"/>
      <c r="LW44" s="414"/>
      <c r="LX44" s="414"/>
      <c r="LY44" s="414"/>
      <c r="LZ44" s="414"/>
      <c r="MA44" s="414"/>
      <c r="MB44" s="414"/>
      <c r="MC44" s="414"/>
      <c r="MD44" s="414"/>
      <c r="ME44" s="414"/>
      <c r="MF44" s="414"/>
      <c r="MG44" s="414"/>
      <c r="MH44" s="414"/>
      <c r="MI44" s="414"/>
      <c r="MJ44" s="414"/>
      <c r="MK44" s="414"/>
      <c r="ML44" s="414"/>
      <c r="MM44" s="414"/>
      <c r="MN44" s="414"/>
      <c r="MO44" s="414"/>
      <c r="MP44" s="414"/>
      <c r="MQ44" s="414"/>
      <c r="MR44" s="414"/>
      <c r="MS44" s="414"/>
      <c r="MT44" s="414"/>
      <c r="MU44" s="414"/>
      <c r="MV44" s="414"/>
      <c r="MW44" s="414"/>
      <c r="MX44" s="414"/>
      <c r="MY44" s="414"/>
      <c r="MZ44" s="414"/>
      <c r="NA44" s="414"/>
      <c r="NB44" s="414"/>
      <c r="NC44" s="414"/>
      <c r="ND44" s="414"/>
      <c r="NE44" s="414"/>
      <c r="NF44" s="414"/>
      <c r="NG44" s="414"/>
      <c r="NH44" s="414"/>
      <c r="NI44" s="414"/>
      <c r="NJ44" s="414"/>
      <c r="NK44" s="414"/>
      <c r="NL44" s="414"/>
      <c r="NM44" s="414"/>
      <c r="NN44" s="414"/>
      <c r="NO44" s="414"/>
      <c r="NP44" s="414"/>
      <c r="NQ44" s="414"/>
      <c r="NR44" s="414"/>
      <c r="NS44" s="414"/>
      <c r="NT44" s="414"/>
      <c r="NU44" s="414"/>
      <c r="NV44" s="414"/>
      <c r="NW44" s="414"/>
      <c r="NX44" s="414"/>
      <c r="NY44" s="414"/>
      <c r="NZ44" s="414"/>
      <c r="OA44" s="414"/>
      <c r="OB44" s="414"/>
      <c r="OC44" s="414"/>
      <c r="OD44" s="414"/>
      <c r="OE44" s="414"/>
      <c r="OF44" s="414"/>
      <c r="OG44" s="414"/>
      <c r="OH44" s="414"/>
      <c r="OI44" s="414"/>
      <c r="OJ44" s="414"/>
      <c r="OK44" s="414"/>
      <c r="OL44" s="414"/>
      <c r="OM44" s="414"/>
      <c r="ON44" s="414"/>
      <c r="OO44" s="414"/>
      <c r="OP44" s="414"/>
      <c r="OQ44" s="414"/>
      <c r="OR44" s="414"/>
      <c r="OS44" s="414"/>
      <c r="OT44" s="414"/>
      <c r="OU44" s="414"/>
      <c r="OV44" s="414"/>
      <c r="OW44" s="414"/>
      <c r="OX44" s="414"/>
      <c r="OY44" s="414"/>
      <c r="OZ44" s="414"/>
      <c r="PA44" s="414"/>
      <c r="PB44" s="414"/>
      <c r="PC44" s="414"/>
      <c r="PD44" s="414"/>
      <c r="PE44" s="414"/>
      <c r="PF44" s="414"/>
      <c r="PG44" s="414"/>
      <c r="PH44" s="414"/>
      <c r="PI44" s="414"/>
      <c r="PJ44" s="414"/>
      <c r="PK44" s="414"/>
      <c r="PL44" s="414"/>
      <c r="PM44" s="414"/>
      <c r="PN44" s="414"/>
      <c r="PO44" s="414"/>
      <c r="PP44" s="414"/>
      <c r="PQ44" s="414"/>
      <c r="PR44" s="414"/>
      <c r="PS44" s="414"/>
      <c r="PT44" s="414"/>
      <c r="PU44" s="414"/>
      <c r="PV44" s="414"/>
      <c r="PW44" s="414"/>
      <c r="PX44" s="414"/>
      <c r="PY44" s="414"/>
      <c r="PZ44" s="414"/>
      <c r="QA44" s="414"/>
      <c r="QB44" s="414"/>
      <c r="QC44" s="414"/>
      <c r="QD44" s="414"/>
      <c r="QE44" s="414"/>
      <c r="QF44" s="414"/>
      <c r="QG44" s="414"/>
      <c r="QH44" s="414"/>
      <c r="QI44" s="414"/>
      <c r="QJ44" s="414"/>
      <c r="QK44" s="414"/>
      <c r="QL44" s="414"/>
      <c r="QM44" s="414"/>
      <c r="QN44" s="414"/>
      <c r="QO44" s="414"/>
      <c r="QP44" s="414"/>
      <c r="QQ44" s="414"/>
      <c r="QR44" s="414"/>
      <c r="QS44" s="414"/>
      <c r="QT44" s="414"/>
      <c r="QU44" s="414"/>
      <c r="QV44" s="414"/>
      <c r="QW44" s="414"/>
      <c r="QX44" s="414"/>
      <c r="QY44" s="414"/>
      <c r="QZ44" s="414"/>
      <c r="RA44" s="414"/>
      <c r="RB44" s="414"/>
      <c r="RC44" s="414"/>
      <c r="RD44" s="414"/>
      <c r="RE44" s="414"/>
      <c r="RF44" s="414"/>
      <c r="RG44" s="414"/>
      <c r="RH44" s="414"/>
      <c r="RI44" s="414"/>
      <c r="RJ44" s="414"/>
      <c r="RK44" s="414"/>
      <c r="RL44" s="414"/>
      <c r="RM44" s="414"/>
      <c r="RN44" s="414"/>
      <c r="RO44" s="414"/>
      <c r="RP44" s="414"/>
      <c r="RQ44" s="414"/>
      <c r="RR44" s="414"/>
      <c r="RS44" s="414"/>
      <c r="RT44" s="414"/>
      <c r="RU44" s="414"/>
      <c r="RV44" s="414"/>
      <c r="RW44" s="414"/>
      <c r="RX44" s="414"/>
      <c r="RY44" s="414"/>
      <c r="RZ44" s="414"/>
      <c r="SA44" s="414"/>
      <c r="SB44" s="414"/>
      <c r="SC44" s="414"/>
      <c r="SD44" s="414"/>
      <c r="SE44" s="414"/>
      <c r="SF44" s="414"/>
      <c r="SG44" s="414"/>
      <c r="SH44" s="414"/>
      <c r="SI44" s="414"/>
      <c r="SJ44" s="414"/>
      <c r="SK44" s="414"/>
      <c r="SL44" s="414"/>
      <c r="SM44" s="414"/>
      <c r="SN44" s="414"/>
      <c r="SO44" s="414"/>
      <c r="SP44" s="414"/>
      <c r="SQ44" s="414"/>
      <c r="SR44" s="414"/>
      <c r="SS44" s="414"/>
      <c r="ST44" s="414"/>
      <c r="SU44" s="414"/>
      <c r="SV44" s="414"/>
      <c r="SW44" s="414"/>
      <c r="SX44" s="414"/>
      <c r="SY44" s="414"/>
      <c r="SZ44" s="414"/>
      <c r="TA44" s="414"/>
      <c r="TB44" s="414"/>
      <c r="TC44" s="414"/>
      <c r="TD44" s="414"/>
      <c r="TE44" s="414"/>
      <c r="TF44" s="414"/>
      <c r="TG44" s="414"/>
      <c r="TH44" s="414"/>
      <c r="TI44" s="414"/>
      <c r="TJ44" s="414"/>
      <c r="TK44" s="414"/>
      <c r="TL44" s="414"/>
      <c r="TM44" s="414"/>
      <c r="TN44" s="414"/>
      <c r="TO44" s="414"/>
      <c r="TP44" s="414"/>
      <c r="TQ44" s="414"/>
      <c r="TR44" s="414"/>
      <c r="TS44" s="414"/>
      <c r="TT44" s="414"/>
      <c r="TU44" s="414"/>
      <c r="TV44" s="414"/>
      <c r="TW44" s="414"/>
      <c r="TX44" s="414"/>
      <c r="TY44" s="414"/>
      <c r="TZ44" s="414"/>
      <c r="UA44" s="414"/>
      <c r="UB44" s="414"/>
      <c r="UC44" s="414"/>
      <c r="UD44" s="414"/>
      <c r="UE44" s="414"/>
      <c r="UF44" s="414"/>
      <c r="UG44" s="414"/>
      <c r="UH44" s="414"/>
      <c r="UI44" s="414"/>
      <c r="UJ44" s="414"/>
      <c r="UK44" s="414"/>
      <c r="UL44" s="414"/>
      <c r="UM44" s="414"/>
      <c r="UN44" s="414"/>
      <c r="UO44" s="414"/>
      <c r="UP44" s="414"/>
      <c r="UQ44" s="414"/>
      <c r="UR44" s="414"/>
      <c r="US44" s="414"/>
      <c r="UT44" s="414"/>
      <c r="UU44" s="414"/>
      <c r="UV44" s="414"/>
      <c r="UW44" s="414"/>
      <c r="UX44" s="414"/>
      <c r="UY44" s="414"/>
      <c r="UZ44" s="414"/>
      <c r="VA44" s="414"/>
      <c r="VB44" s="414"/>
      <c r="VC44" s="414"/>
      <c r="VD44" s="414"/>
      <c r="VE44" s="414"/>
      <c r="VF44" s="414"/>
      <c r="VG44" s="414"/>
      <c r="VH44" s="414"/>
      <c r="VI44" s="414"/>
      <c r="VJ44" s="414"/>
      <c r="VK44" s="414"/>
      <c r="VL44" s="414"/>
      <c r="VM44" s="414"/>
      <c r="VN44" s="414"/>
      <c r="VO44" s="414"/>
      <c r="VP44" s="414"/>
      <c r="VQ44" s="414"/>
      <c r="VR44" s="414"/>
      <c r="VS44" s="414"/>
      <c r="VT44" s="414"/>
      <c r="VU44" s="414"/>
      <c r="VV44" s="414"/>
      <c r="VW44" s="414"/>
      <c r="VX44" s="414"/>
      <c r="VY44" s="414"/>
      <c r="VZ44" s="414"/>
      <c r="WA44" s="414"/>
      <c r="WB44" s="414"/>
      <c r="WC44" s="414"/>
      <c r="WD44" s="414"/>
      <c r="WE44" s="414"/>
      <c r="WF44" s="414"/>
      <c r="WG44" s="414"/>
      <c r="WH44" s="414"/>
      <c r="WI44" s="414"/>
      <c r="WJ44" s="414"/>
      <c r="WK44" s="414"/>
      <c r="WL44" s="414"/>
      <c r="WM44" s="414"/>
      <c r="WN44" s="414"/>
      <c r="WO44" s="414"/>
      <c r="WP44" s="414"/>
      <c r="WQ44" s="414"/>
      <c r="WR44" s="414"/>
      <c r="WS44" s="414"/>
      <c r="WT44" s="414"/>
      <c r="WU44" s="414"/>
      <c r="WV44" s="414"/>
      <c r="WW44" s="414"/>
      <c r="WX44" s="414"/>
      <c r="WY44" s="414"/>
      <c r="WZ44" s="414"/>
      <c r="XA44" s="414"/>
      <c r="XB44" s="414"/>
      <c r="XC44" s="414"/>
      <c r="XD44" s="414"/>
      <c r="XE44" s="414"/>
      <c r="XF44" s="414"/>
      <c r="XG44" s="414"/>
      <c r="XH44" s="414"/>
      <c r="XI44" s="414"/>
      <c r="XJ44" s="414"/>
      <c r="XK44" s="414"/>
      <c r="XL44" s="414"/>
      <c r="XM44" s="414"/>
      <c r="XN44" s="414"/>
      <c r="XO44" s="414"/>
      <c r="XP44" s="414"/>
      <c r="XQ44" s="414"/>
      <c r="XR44" s="414"/>
      <c r="XS44" s="414"/>
      <c r="XT44" s="414"/>
      <c r="XU44" s="414"/>
      <c r="XV44" s="414"/>
      <c r="XW44" s="414"/>
      <c r="XX44" s="414"/>
      <c r="XY44" s="414"/>
      <c r="XZ44" s="414"/>
      <c r="YA44" s="414"/>
      <c r="YB44" s="414"/>
      <c r="YC44" s="414"/>
      <c r="YD44" s="414"/>
      <c r="YE44" s="414"/>
      <c r="YF44" s="414"/>
      <c r="YG44" s="414"/>
      <c r="YH44" s="414"/>
      <c r="YI44" s="414"/>
      <c r="YJ44" s="414"/>
      <c r="YK44" s="414"/>
      <c r="YL44" s="414"/>
      <c r="YM44" s="414"/>
      <c r="YN44" s="414"/>
      <c r="YO44" s="414"/>
      <c r="YP44" s="414"/>
      <c r="YQ44" s="414"/>
      <c r="YR44" s="414"/>
      <c r="YS44" s="414"/>
      <c r="YT44" s="414"/>
      <c r="YU44" s="414"/>
      <c r="YV44" s="414"/>
      <c r="YW44" s="414"/>
      <c r="YX44" s="414"/>
      <c r="YY44" s="414"/>
      <c r="YZ44" s="414"/>
      <c r="ZA44" s="414"/>
      <c r="ZB44" s="414"/>
      <c r="ZC44" s="414"/>
      <c r="ZD44" s="414"/>
      <c r="ZE44" s="414"/>
      <c r="ZF44" s="414"/>
      <c r="ZG44" s="414"/>
      <c r="ZH44" s="414"/>
      <c r="ZI44" s="414"/>
      <c r="ZJ44" s="414"/>
      <c r="ZK44" s="414"/>
      <c r="ZL44" s="414"/>
      <c r="ZM44" s="414"/>
      <c r="ZN44" s="414"/>
      <c r="ZO44" s="414"/>
      <c r="ZP44" s="414"/>
      <c r="ZQ44" s="414"/>
      <c r="ZR44" s="414"/>
      <c r="ZS44" s="414"/>
      <c r="ZT44" s="414"/>
      <c r="ZU44" s="414"/>
      <c r="ZV44" s="414"/>
      <c r="ZW44" s="414"/>
      <c r="ZX44" s="414"/>
      <c r="ZY44" s="414"/>
      <c r="ZZ44" s="414"/>
      <c r="AAA44" s="414"/>
      <c r="AAB44" s="414"/>
      <c r="AAC44" s="414"/>
      <c r="AAD44" s="414"/>
      <c r="AAE44" s="414"/>
      <c r="AAF44" s="414"/>
      <c r="AAG44" s="414"/>
      <c r="AAH44" s="414"/>
      <c r="AAI44" s="414"/>
      <c r="AAJ44" s="414"/>
      <c r="AAK44" s="414"/>
      <c r="AAL44" s="414"/>
      <c r="AAM44" s="414"/>
      <c r="AAN44" s="414"/>
      <c r="AAO44" s="414"/>
      <c r="AAP44" s="414"/>
      <c r="AAQ44" s="414"/>
      <c r="AAR44" s="414"/>
      <c r="AAS44" s="414"/>
      <c r="AAT44" s="414"/>
      <c r="AAU44" s="414"/>
      <c r="AAV44" s="414"/>
      <c r="AAW44" s="414"/>
      <c r="AAX44" s="414"/>
      <c r="AAY44" s="414"/>
      <c r="AAZ44" s="414"/>
      <c r="ABA44" s="414"/>
      <c r="ABB44" s="414"/>
      <c r="ABC44" s="414"/>
      <c r="ABD44" s="414"/>
      <c r="ABE44" s="414"/>
      <c r="ABF44" s="414"/>
      <c r="ABG44" s="414"/>
      <c r="ABH44" s="414"/>
      <c r="ABI44" s="414"/>
      <c r="ABJ44" s="414"/>
      <c r="ABK44" s="414"/>
      <c r="ABL44" s="414"/>
      <c r="ABM44" s="414"/>
      <c r="ABN44" s="414"/>
      <c r="ABO44" s="414"/>
      <c r="ABP44" s="414"/>
      <c r="ABQ44" s="414"/>
      <c r="ABR44" s="414"/>
      <c r="ABS44" s="414"/>
      <c r="ABT44" s="414"/>
      <c r="ABU44" s="414"/>
      <c r="ABV44" s="414"/>
      <c r="ABW44" s="414"/>
      <c r="ABX44" s="414"/>
      <c r="ABY44" s="414"/>
      <c r="ABZ44" s="414"/>
      <c r="ACA44" s="414"/>
      <c r="ACB44" s="414"/>
      <c r="ACC44" s="414"/>
      <c r="ACD44" s="414"/>
      <c r="ACE44" s="414"/>
      <c r="ACF44" s="414"/>
      <c r="ACG44" s="414"/>
      <c r="ACH44" s="414"/>
      <c r="ACI44" s="414"/>
      <c r="ACJ44" s="414"/>
      <c r="ACK44" s="414"/>
      <c r="ACL44" s="414"/>
      <c r="ACM44" s="414"/>
      <c r="ACN44" s="414"/>
      <c r="ACO44" s="414"/>
      <c r="ACP44" s="414"/>
      <c r="ACQ44" s="414"/>
      <c r="ACR44" s="414"/>
      <c r="ACS44" s="414"/>
      <c r="ACT44" s="414"/>
      <c r="ACU44" s="414"/>
      <c r="ACV44" s="414"/>
      <c r="ACW44" s="414"/>
      <c r="ACX44" s="414"/>
      <c r="ACY44" s="414"/>
      <c r="ACZ44" s="414"/>
      <c r="ADA44" s="414"/>
      <c r="ADB44" s="414"/>
      <c r="ADC44" s="414"/>
      <c r="ADD44" s="414"/>
      <c r="ADE44" s="414"/>
      <c r="ADF44" s="414"/>
      <c r="ADG44" s="414"/>
      <c r="ADH44" s="414"/>
      <c r="ADI44" s="414"/>
      <c r="ADJ44" s="414"/>
      <c r="ADK44" s="414"/>
      <c r="ADL44" s="414"/>
      <c r="ADM44" s="414"/>
      <c r="ADN44" s="414"/>
      <c r="ADO44" s="414"/>
      <c r="ADP44" s="414"/>
      <c r="ADQ44" s="414"/>
      <c r="ADR44" s="414"/>
      <c r="ADS44" s="414"/>
      <c r="ADT44" s="414"/>
      <c r="ADU44" s="414"/>
      <c r="ADV44" s="414"/>
      <c r="ADW44" s="414"/>
      <c r="ADX44" s="414"/>
      <c r="ADY44" s="414"/>
      <c r="ADZ44" s="414"/>
      <c r="AEA44" s="414"/>
      <c r="AEB44" s="414"/>
      <c r="AEC44" s="414"/>
      <c r="AED44" s="414"/>
      <c r="AEE44" s="414"/>
      <c r="AEF44" s="414"/>
      <c r="AEG44" s="414"/>
      <c r="AEH44" s="414"/>
      <c r="AEI44" s="414"/>
      <c r="AEJ44" s="414"/>
      <c r="AEK44" s="414"/>
      <c r="AEL44" s="414"/>
      <c r="AEM44" s="414"/>
      <c r="AEN44" s="414"/>
      <c r="AEO44" s="414"/>
      <c r="AEP44" s="414"/>
      <c r="AEQ44" s="414"/>
      <c r="AER44" s="414"/>
      <c r="AES44" s="414"/>
      <c r="AET44" s="414"/>
      <c r="AEU44" s="414"/>
      <c r="AEV44" s="414"/>
      <c r="AEW44" s="414"/>
      <c r="AEX44" s="414"/>
      <c r="AEY44" s="414"/>
      <c r="AEZ44" s="414"/>
      <c r="AFA44" s="414"/>
      <c r="AFB44" s="414"/>
      <c r="AFC44" s="414"/>
      <c r="AFD44" s="414"/>
      <c r="AFE44" s="414"/>
      <c r="AFF44" s="414"/>
      <c r="AFG44" s="414"/>
      <c r="AFH44" s="414"/>
      <c r="AFI44" s="414"/>
      <c r="AFJ44" s="414"/>
      <c r="AFK44" s="414"/>
      <c r="AFL44" s="414"/>
      <c r="AFM44" s="414"/>
      <c r="AFN44" s="414"/>
      <c r="AFO44" s="414"/>
      <c r="AFP44" s="414"/>
      <c r="AFQ44" s="414"/>
      <c r="AFR44" s="414"/>
      <c r="AFS44" s="414"/>
      <c r="AFT44" s="414"/>
      <c r="AFU44" s="414"/>
      <c r="AFV44" s="414"/>
      <c r="AFW44" s="414"/>
      <c r="AFX44" s="414"/>
      <c r="AFY44" s="414"/>
      <c r="AFZ44" s="414"/>
      <c r="AGA44" s="414"/>
      <c r="AGB44" s="414"/>
      <c r="AGC44" s="414"/>
      <c r="AGD44" s="414"/>
      <c r="AGE44" s="414"/>
      <c r="AGF44" s="414"/>
      <c r="AGG44" s="414"/>
      <c r="AGH44" s="414"/>
      <c r="AGI44" s="414"/>
      <c r="AGJ44" s="414"/>
      <c r="AGK44" s="414"/>
      <c r="AGL44" s="414"/>
      <c r="AGM44" s="414"/>
      <c r="AGN44" s="414"/>
      <c r="AGO44" s="414"/>
      <c r="AGP44" s="414"/>
      <c r="AGQ44" s="414"/>
      <c r="AGR44" s="414"/>
      <c r="AGS44" s="414"/>
      <c r="AGT44" s="414"/>
      <c r="AGU44" s="414"/>
      <c r="AGV44" s="414"/>
      <c r="AGW44" s="414"/>
      <c r="AGX44" s="414"/>
      <c r="AGY44" s="414"/>
      <c r="AGZ44" s="414"/>
      <c r="AHA44" s="414"/>
      <c r="AHB44" s="414"/>
      <c r="AHC44" s="414"/>
      <c r="AHD44" s="414"/>
      <c r="AHE44" s="414"/>
      <c r="AHF44" s="414"/>
      <c r="AHG44" s="414"/>
      <c r="AHH44" s="414"/>
      <c r="AHI44" s="414"/>
      <c r="AHJ44" s="414"/>
      <c r="AHK44" s="414"/>
      <c r="AHL44" s="414"/>
      <c r="AHM44" s="414"/>
      <c r="AHN44" s="414"/>
      <c r="AHO44" s="414"/>
      <c r="AHP44" s="414"/>
      <c r="AHQ44" s="414"/>
      <c r="AHR44" s="414"/>
      <c r="AHS44" s="414"/>
      <c r="AHT44" s="414"/>
      <c r="AHU44" s="414"/>
      <c r="AHV44" s="414"/>
      <c r="AHW44" s="414"/>
      <c r="AHX44" s="414"/>
      <c r="AHY44" s="414"/>
      <c r="AHZ44" s="414"/>
      <c r="AIA44" s="414"/>
      <c r="AIB44" s="414"/>
      <c r="AIC44" s="414"/>
      <c r="AID44" s="414"/>
      <c r="AIE44" s="414"/>
      <c r="AIF44" s="414"/>
      <c r="AIG44" s="414"/>
      <c r="AIH44" s="414"/>
      <c r="AII44" s="414"/>
      <c r="AIJ44" s="414"/>
      <c r="AIK44" s="414"/>
      <c r="AIL44" s="414"/>
      <c r="AIM44" s="414"/>
      <c r="AIN44" s="414"/>
      <c r="AIO44" s="414"/>
      <c r="AIP44" s="414"/>
      <c r="AIQ44" s="414"/>
      <c r="AIR44" s="414"/>
      <c r="AIS44" s="414"/>
      <c r="AIT44" s="414"/>
      <c r="AIU44" s="414"/>
      <c r="AIV44" s="414"/>
      <c r="AIW44" s="414"/>
      <c r="AIX44" s="414"/>
      <c r="AIY44" s="414"/>
      <c r="AIZ44" s="414"/>
      <c r="AJA44" s="414"/>
      <c r="AJB44" s="414"/>
      <c r="AJC44" s="414"/>
      <c r="AJD44" s="414"/>
      <c r="AJE44" s="414"/>
      <c r="AJF44" s="414"/>
      <c r="AJG44" s="414"/>
      <c r="AJH44" s="414"/>
      <c r="AJI44" s="414"/>
      <c r="AJJ44" s="414"/>
      <c r="AJK44" s="414"/>
      <c r="AJL44" s="414"/>
      <c r="AJM44" s="414"/>
      <c r="AJN44" s="414"/>
      <c r="AJO44" s="414"/>
      <c r="AJP44" s="414"/>
      <c r="AJQ44" s="414"/>
      <c r="AJR44" s="414"/>
      <c r="AJS44" s="414"/>
      <c r="AJT44" s="414"/>
      <c r="AJU44" s="414"/>
      <c r="AJV44" s="414"/>
      <c r="AJW44" s="414"/>
      <c r="AJX44" s="414"/>
      <c r="AJY44" s="414"/>
      <c r="AJZ44" s="414"/>
      <c r="AKA44" s="414"/>
      <c r="AKB44" s="414"/>
      <c r="AKC44" s="414"/>
      <c r="AKD44" s="414"/>
      <c r="AKE44" s="414"/>
      <c r="AKF44" s="414"/>
      <c r="AKG44" s="414"/>
      <c r="AKH44" s="414"/>
      <c r="AKI44" s="414"/>
      <c r="AKJ44" s="414"/>
      <c r="AKK44" s="414"/>
      <c r="AKL44" s="414"/>
      <c r="AKM44" s="414"/>
      <c r="AKN44" s="414"/>
      <c r="AKO44" s="414"/>
      <c r="AKP44" s="414"/>
    </row>
    <row r="45" spans="1:978" ht="43.5" customHeight="1" x14ac:dyDescent="0.25">
      <c r="A45" s="673"/>
      <c r="B45" s="662"/>
      <c r="C45" s="674"/>
      <c r="D45" s="674"/>
      <c r="E45" s="674"/>
      <c r="F45" s="674"/>
      <c r="G45" s="675"/>
      <c r="H45" s="381" t="s">
        <v>84</v>
      </c>
      <c r="I45" s="381" t="s">
        <v>85</v>
      </c>
      <c r="J45" s="381" t="s">
        <v>86</v>
      </c>
      <c r="K45" s="671"/>
      <c r="L45" s="669"/>
    </row>
    <row r="46" spans="1:978" s="413" customFormat="1" x14ac:dyDescent="0.25">
      <c r="A46" s="368">
        <v>36</v>
      </c>
      <c r="B46" s="373" t="s">
        <v>235</v>
      </c>
      <c r="C46" s="661" t="s">
        <v>6</v>
      </c>
      <c r="D46" s="661"/>
      <c r="E46" s="661"/>
      <c r="F46" s="661"/>
      <c r="G46" s="369">
        <f>[2]Bev.Önk.!$F$97</f>
        <v>299793860</v>
      </c>
      <c r="H46" s="369">
        <f>[2]Bev.Önk.!$F$97</f>
        <v>299793860</v>
      </c>
      <c r="I46" s="50"/>
      <c r="J46" s="53"/>
      <c r="K46" s="372">
        <v>299784032</v>
      </c>
      <c r="L46" s="49">
        <v>299784032</v>
      </c>
    </row>
    <row r="47" spans="1:978" s="413" customFormat="1" x14ac:dyDescent="0.25">
      <c r="A47" s="368">
        <f>A46+1</f>
        <v>37</v>
      </c>
      <c r="B47" s="373" t="s">
        <v>236</v>
      </c>
      <c r="C47" s="661" t="s">
        <v>237</v>
      </c>
      <c r="D47" s="661"/>
      <c r="E47" s="661"/>
      <c r="F47" s="661"/>
      <c r="G47" s="369"/>
      <c r="H47" s="50"/>
      <c r="I47" s="50"/>
      <c r="J47" s="53"/>
      <c r="K47" s="372"/>
      <c r="L47" s="49"/>
    </row>
    <row r="48" spans="1:978" s="413" customFormat="1" x14ac:dyDescent="0.25">
      <c r="A48" s="402">
        <f t="shared" ref="A48:A50" si="9">A47+1</f>
        <v>38</v>
      </c>
      <c r="B48" s="373" t="s">
        <v>375</v>
      </c>
      <c r="C48" s="382" t="s">
        <v>376</v>
      </c>
      <c r="D48" s="383"/>
      <c r="E48" s="383"/>
      <c r="F48" s="384"/>
      <c r="G48" s="369"/>
      <c r="H48" s="50"/>
      <c r="I48" s="50"/>
      <c r="J48" s="53"/>
      <c r="K48" s="372">
        <v>17096991</v>
      </c>
      <c r="L48" s="49">
        <v>17096991</v>
      </c>
    </row>
    <row r="49" spans="1:12" s="413" customFormat="1" x14ac:dyDescent="0.25">
      <c r="A49" s="368">
        <f t="shared" si="9"/>
        <v>39</v>
      </c>
      <c r="B49" s="373" t="s">
        <v>256</v>
      </c>
      <c r="C49" s="382" t="s">
        <v>99</v>
      </c>
      <c r="D49" s="383"/>
      <c r="E49" s="383"/>
      <c r="F49" s="384"/>
      <c r="G49" s="369"/>
      <c r="H49" s="50"/>
      <c r="I49" s="50"/>
      <c r="J49" s="53"/>
      <c r="K49" s="372"/>
      <c r="L49" s="49"/>
    </row>
    <row r="50" spans="1:12" s="413" customFormat="1" ht="37.15" customHeight="1" x14ac:dyDescent="0.25">
      <c r="A50" s="378">
        <f t="shared" si="9"/>
        <v>40</v>
      </c>
      <c r="B50" s="426" t="s">
        <v>107</v>
      </c>
      <c r="C50" s="663" t="s">
        <v>108</v>
      </c>
      <c r="D50" s="664"/>
      <c r="E50" s="664"/>
      <c r="F50" s="665"/>
      <c r="G50" s="371">
        <f>SUM(G46:G49)</f>
        <v>299793860</v>
      </c>
      <c r="H50" s="371">
        <f>SUM(H46:H49)</f>
        <v>299793860</v>
      </c>
      <c r="I50" s="371">
        <f>SUM(I49)</f>
        <v>0</v>
      </c>
      <c r="J50" s="385">
        <f>SUM(J49)</f>
        <v>0</v>
      </c>
      <c r="K50" s="359">
        <f t="shared" ref="K50:L50" si="10">SUM(K46:K49)</f>
        <v>316881023</v>
      </c>
      <c r="L50" s="359">
        <f t="shared" si="10"/>
        <v>316881023</v>
      </c>
    </row>
    <row r="51" spans="1:12" x14ac:dyDescent="0.25">
      <c r="A51" s="42"/>
      <c r="K51" s="41"/>
      <c r="L51" s="41"/>
    </row>
    <row r="52" spans="1:12" x14ac:dyDescent="0.25">
      <c r="A52" s="386"/>
      <c r="B52" s="345" t="s">
        <v>296</v>
      </c>
      <c r="C52" s="647"/>
      <c r="D52" s="647"/>
      <c r="E52" s="647"/>
      <c r="F52" s="647"/>
      <c r="G52" s="346">
        <f>G41+G50</f>
        <v>934485054</v>
      </c>
      <c r="H52" s="346"/>
      <c r="I52" s="346"/>
      <c r="J52" s="346"/>
      <c r="K52" s="387">
        <f t="shared" ref="K52:L52" si="11">K41+K50</f>
        <v>1096949204</v>
      </c>
      <c r="L52" s="387">
        <f t="shared" si="11"/>
        <v>1068854031</v>
      </c>
    </row>
    <row r="54" spans="1:12" x14ac:dyDescent="0.25">
      <c r="L54" s="34"/>
    </row>
  </sheetData>
  <mergeCells count="47">
    <mergeCell ref="L5:L6"/>
    <mergeCell ref="L44:L45"/>
    <mergeCell ref="K5:K6"/>
    <mergeCell ref="K44:K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12" sqref="B12"/>
    </sheetView>
  </sheetViews>
  <sheetFormatPr defaultRowHeight="15" x14ac:dyDescent="0.25"/>
  <cols>
    <col min="1" max="1" width="6.28515625" style="501" customWidth="1"/>
    <col min="2" max="2" width="59" style="130" customWidth="1"/>
    <col min="3" max="3" width="8.5703125" style="130" customWidth="1"/>
    <col min="4" max="4" width="1.140625" style="130" hidden="1" customWidth="1"/>
    <col min="5" max="6" width="8.85546875" style="130" hidden="1" customWidth="1"/>
    <col min="7" max="7" width="20.28515625" style="408" customWidth="1"/>
    <col min="8" max="9" width="14.28515625" style="130" bestFit="1" customWidth="1"/>
    <col min="10" max="10" width="9.140625" style="130"/>
    <col min="11" max="11" width="34.85546875" style="130" bestFit="1" customWidth="1"/>
    <col min="12" max="12" width="16.5703125" style="130" bestFit="1" customWidth="1"/>
    <col min="13" max="13" width="14.7109375" style="130" customWidth="1"/>
    <col min="14" max="16384" width="9.140625" style="130"/>
  </cols>
  <sheetData>
    <row r="1" spans="1:13" x14ac:dyDescent="0.25">
      <c r="A1" s="640" t="s">
        <v>524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3" x14ac:dyDescent="0.25">
      <c r="A2" s="481"/>
      <c r="B2" s="481"/>
      <c r="C2" s="481"/>
      <c r="D2" s="481"/>
      <c r="E2" s="481"/>
      <c r="F2" s="481"/>
      <c r="G2" s="481"/>
      <c r="H2" s="481"/>
      <c r="I2" s="481"/>
      <c r="J2" s="481"/>
    </row>
    <row r="3" spans="1:13" ht="22.15" customHeight="1" x14ac:dyDescent="0.25">
      <c r="A3" s="630" t="s">
        <v>258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3" ht="22.15" customHeight="1" x14ac:dyDescent="0.25">
      <c r="A4" s="679" t="s">
        <v>238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3" ht="22.15" customHeight="1" x14ac:dyDescent="0.25">
      <c r="A5" s="631" t="s">
        <v>189</v>
      </c>
      <c r="B5" s="632" t="s">
        <v>110</v>
      </c>
      <c r="C5" s="633" t="s">
        <v>210</v>
      </c>
      <c r="D5" s="633"/>
      <c r="E5" s="633"/>
      <c r="F5" s="633"/>
      <c r="G5" s="633" t="s">
        <v>190</v>
      </c>
      <c r="H5" s="634" t="s">
        <v>319</v>
      </c>
      <c r="I5" s="635"/>
      <c r="J5" s="636"/>
      <c r="K5" s="646" t="s">
        <v>366</v>
      </c>
      <c r="L5" s="646" t="s">
        <v>367</v>
      </c>
    </row>
    <row r="6" spans="1:13" ht="43.5" customHeight="1" x14ac:dyDescent="0.25">
      <c r="A6" s="631"/>
      <c r="B6" s="632"/>
      <c r="C6" s="633"/>
      <c r="D6" s="633"/>
      <c r="E6" s="633"/>
      <c r="F6" s="633"/>
      <c r="G6" s="633"/>
      <c r="H6" s="316" t="s">
        <v>84</v>
      </c>
      <c r="I6" s="316" t="s">
        <v>85</v>
      </c>
      <c r="J6" s="316" t="s">
        <v>86</v>
      </c>
      <c r="K6" s="646"/>
      <c r="L6" s="646"/>
    </row>
    <row r="7" spans="1:13" x14ac:dyDescent="0.25">
      <c r="A7" s="506" t="s">
        <v>384</v>
      </c>
      <c r="B7" s="373" t="s">
        <v>304</v>
      </c>
      <c r="C7" s="638" t="s">
        <v>8</v>
      </c>
      <c r="D7" s="638"/>
      <c r="E7" s="638"/>
      <c r="F7" s="638"/>
      <c r="G7" s="365">
        <f>[2]Önk.!$F$210</f>
        <v>65134363</v>
      </c>
      <c r="H7" s="365">
        <f>[3]Önk.!$E$7+[3]Önk.!$E$31+[3]Önk.!$E$61+[3]Önk.!$E$102+[3]Önk.!$E$103+[3]Önk.!$E$146</f>
        <v>65134363</v>
      </c>
      <c r="I7" s="159"/>
      <c r="J7" s="159"/>
      <c r="K7" s="524">
        <v>64503271</v>
      </c>
      <c r="L7" s="160">
        <v>63329293</v>
      </c>
      <c r="M7" s="162"/>
    </row>
    <row r="8" spans="1:13" x14ac:dyDescent="0.25">
      <c r="A8" s="388">
        <f>A7+1</f>
        <v>2</v>
      </c>
      <c r="B8" s="373" t="s">
        <v>300</v>
      </c>
      <c r="C8" s="421" t="s">
        <v>301</v>
      </c>
      <c r="D8" s="421"/>
      <c r="E8" s="421"/>
      <c r="F8" s="421"/>
      <c r="G8" s="365">
        <f>[2]Önk.!$F$232</f>
        <v>1135000</v>
      </c>
      <c r="H8" s="365">
        <f>[3]Önk.!$F$62</f>
        <v>1135000</v>
      </c>
      <c r="I8" s="159"/>
      <c r="J8" s="159"/>
      <c r="K8" s="524">
        <v>1135000</v>
      </c>
      <c r="L8" s="160">
        <v>1135000</v>
      </c>
      <c r="M8" s="162"/>
    </row>
    <row r="9" spans="1:13" x14ac:dyDescent="0.25">
      <c r="A9" s="388">
        <f t="shared" ref="A9:A53" si="0">A8+1</f>
        <v>3</v>
      </c>
      <c r="B9" s="373" t="s">
        <v>305</v>
      </c>
      <c r="C9" s="421" t="s">
        <v>156</v>
      </c>
      <c r="D9" s="421"/>
      <c r="E9" s="421"/>
      <c r="F9" s="421"/>
      <c r="G9" s="365"/>
      <c r="H9" s="159"/>
      <c r="I9" s="159"/>
      <c r="J9" s="159"/>
      <c r="K9" s="524"/>
      <c r="L9" s="160"/>
      <c r="M9" s="162"/>
    </row>
    <row r="10" spans="1:13" x14ac:dyDescent="0.25">
      <c r="A10" s="388">
        <f t="shared" si="0"/>
        <v>4</v>
      </c>
      <c r="B10" s="373" t="s">
        <v>64</v>
      </c>
      <c r="C10" s="421" t="s">
        <v>55</v>
      </c>
      <c r="D10" s="421"/>
      <c r="E10" s="421"/>
      <c r="F10" s="421"/>
      <c r="G10" s="365">
        <f>[2]Önk.!$F$230</f>
        <v>1330000</v>
      </c>
      <c r="H10" s="365">
        <f>[3]Önk.!$E$11</f>
        <v>1330000</v>
      </c>
      <c r="I10" s="159"/>
      <c r="J10" s="159"/>
      <c r="K10" s="524">
        <v>1330000</v>
      </c>
      <c r="L10" s="160">
        <v>1329900</v>
      </c>
      <c r="M10" s="162"/>
    </row>
    <row r="11" spans="1:13" ht="23.25" customHeight="1" x14ac:dyDescent="0.25">
      <c r="A11" s="388">
        <f t="shared" si="0"/>
        <v>5</v>
      </c>
      <c r="B11" s="330" t="s">
        <v>151</v>
      </c>
      <c r="C11" s="638" t="s">
        <v>11</v>
      </c>
      <c r="D11" s="638"/>
      <c r="E11" s="638"/>
      <c r="F11" s="638"/>
      <c r="G11" s="365">
        <f>[2]Önk.!$F$211</f>
        <v>1152000</v>
      </c>
      <c r="H11" s="365">
        <f>[3]Önk.!$E$8+[3]Önk.!$E$32+[3]Önk.!$E$63+[3]Önk.!$E$147</f>
        <v>1152000</v>
      </c>
      <c r="I11" s="159"/>
      <c r="J11" s="159"/>
      <c r="K11" s="524">
        <v>1152000</v>
      </c>
      <c r="L11" s="160">
        <v>1008000</v>
      </c>
      <c r="M11" s="162"/>
    </row>
    <row r="12" spans="1:13" ht="23.25" customHeight="1" x14ac:dyDescent="0.25">
      <c r="A12" s="388">
        <f t="shared" si="0"/>
        <v>6</v>
      </c>
      <c r="B12" s="330" t="s">
        <v>155</v>
      </c>
      <c r="C12" s="421" t="s">
        <v>60</v>
      </c>
      <c r="D12" s="421"/>
      <c r="E12" s="421"/>
      <c r="F12" s="421"/>
      <c r="G12" s="365">
        <f>[2]Önk.!$F$233</f>
        <v>100000</v>
      </c>
      <c r="H12" s="365">
        <f>[3]Önk.!$E$12+[3]Önk.!$E$148</f>
        <v>100000</v>
      </c>
      <c r="I12" s="159"/>
      <c r="J12" s="159"/>
      <c r="K12" s="524">
        <v>100000</v>
      </c>
      <c r="L12" s="160">
        <v>25000</v>
      </c>
      <c r="M12" s="162"/>
    </row>
    <row r="13" spans="1:13" ht="28.9" customHeight="1" x14ac:dyDescent="0.25">
      <c r="A13" s="388">
        <f t="shared" si="0"/>
        <v>7</v>
      </c>
      <c r="B13" s="330" t="s">
        <v>152</v>
      </c>
      <c r="C13" s="638" t="s">
        <v>9</v>
      </c>
      <c r="D13" s="638"/>
      <c r="E13" s="638"/>
      <c r="F13" s="638"/>
      <c r="G13" s="365">
        <f>[2]Önk.!$F$212</f>
        <v>0</v>
      </c>
      <c r="H13" s="159"/>
      <c r="I13" s="159"/>
      <c r="J13" s="159"/>
      <c r="K13" s="524"/>
      <c r="L13" s="160"/>
      <c r="M13" s="162"/>
    </row>
    <row r="14" spans="1:13" ht="28.9" customHeight="1" x14ac:dyDescent="0.25">
      <c r="A14" s="388">
        <f t="shared" si="0"/>
        <v>8</v>
      </c>
      <c r="B14" s="330" t="s">
        <v>157</v>
      </c>
      <c r="C14" s="421" t="s">
        <v>10</v>
      </c>
      <c r="D14" s="421"/>
      <c r="E14" s="421"/>
      <c r="F14" s="421"/>
      <c r="G14" s="365"/>
      <c r="H14" s="159"/>
      <c r="I14" s="159"/>
      <c r="J14" s="159"/>
      <c r="K14" s="524">
        <v>134000</v>
      </c>
      <c r="L14" s="160">
        <v>134000</v>
      </c>
      <c r="M14" s="162"/>
    </row>
    <row r="15" spans="1:13" ht="28.9" customHeight="1" x14ac:dyDescent="0.25">
      <c r="A15" s="388">
        <f t="shared" si="0"/>
        <v>9</v>
      </c>
      <c r="B15" s="330" t="s">
        <v>240</v>
      </c>
      <c r="C15" s="421" t="s">
        <v>59</v>
      </c>
      <c r="D15" s="421"/>
      <c r="E15" s="421"/>
      <c r="F15" s="421"/>
      <c r="G15" s="365">
        <f>[2]Önk.!$F$213</f>
        <v>134000</v>
      </c>
      <c r="H15" s="365">
        <f>[2]Önk.!$F$213</f>
        <v>134000</v>
      </c>
      <c r="I15" s="159"/>
      <c r="J15" s="159"/>
      <c r="K15" s="524">
        <v>959130</v>
      </c>
      <c r="L15" s="160">
        <v>959130</v>
      </c>
      <c r="M15" s="162"/>
    </row>
    <row r="16" spans="1:13" x14ac:dyDescent="0.25">
      <c r="A16" s="388">
        <f t="shared" si="0"/>
        <v>10</v>
      </c>
      <c r="B16" s="330" t="s">
        <v>241</v>
      </c>
      <c r="C16" s="638" t="s">
        <v>14</v>
      </c>
      <c r="D16" s="638"/>
      <c r="E16" s="638"/>
      <c r="F16" s="638"/>
      <c r="G16" s="365">
        <f>[2]Önk.!$F$214</f>
        <v>13674620</v>
      </c>
      <c r="H16" s="365">
        <f>[2]Önk.!$F$165+[2]Önk.!$F$166+[2]Önk.!$F$167+[2]Önk.!$F$168</f>
        <v>8802140</v>
      </c>
      <c r="I16" s="365">
        <f>[2]Önk.!$F$169+[2]Önk.!$F$170+[2]Önk.!$F$171+[2]Önk.!$F$172+[2]Önk.!$F$173+[2]Önk.!$F$174</f>
        <v>4872480</v>
      </c>
      <c r="J16" s="159"/>
      <c r="K16" s="524">
        <v>13610177</v>
      </c>
      <c r="L16" s="160">
        <v>11861041</v>
      </c>
      <c r="M16" s="162"/>
    </row>
    <row r="17" spans="1:13" s="487" customFormat="1" ht="30" x14ac:dyDescent="0.25">
      <c r="A17" s="388">
        <f t="shared" si="0"/>
        <v>11</v>
      </c>
      <c r="B17" s="330" t="s">
        <v>242</v>
      </c>
      <c r="C17" s="638" t="s">
        <v>13</v>
      </c>
      <c r="D17" s="638"/>
      <c r="E17" s="638"/>
      <c r="F17" s="638"/>
      <c r="G17" s="324">
        <f>[2]Önk.!$F$215</f>
        <v>776400</v>
      </c>
      <c r="H17" s="365">
        <f>[3]Önk.!$E$84+[3]Önk.!$E$65+[3]Önk.!$E$35</f>
        <v>776400</v>
      </c>
      <c r="I17" s="485"/>
      <c r="J17" s="485"/>
      <c r="K17" s="525">
        <v>1169745</v>
      </c>
      <c r="L17" s="160">
        <v>1169745</v>
      </c>
      <c r="M17" s="162"/>
    </row>
    <row r="18" spans="1:13" ht="14.45" customHeight="1" x14ac:dyDescent="0.25">
      <c r="A18" s="388">
        <f t="shared" si="0"/>
        <v>12</v>
      </c>
      <c r="B18" s="330" t="s">
        <v>153</v>
      </c>
      <c r="C18" s="638" t="s">
        <v>63</v>
      </c>
      <c r="D18" s="638"/>
      <c r="E18" s="638"/>
      <c r="F18" s="638"/>
      <c r="G18" s="365">
        <f>[2]Önk.!$F$216</f>
        <v>400000</v>
      </c>
      <c r="H18" s="159"/>
      <c r="I18" s="365">
        <f>[3]Önk.!$F$171</f>
        <v>400000</v>
      </c>
      <c r="J18" s="159"/>
      <c r="K18" s="524">
        <v>548227</v>
      </c>
      <c r="L18" s="160">
        <v>548227</v>
      </c>
      <c r="M18" s="162"/>
    </row>
    <row r="19" spans="1:13" s="487" customFormat="1" ht="30" customHeight="1" x14ac:dyDescent="0.25">
      <c r="A19" s="396">
        <f t="shared" si="0"/>
        <v>13</v>
      </c>
      <c r="B19" s="340" t="s">
        <v>32</v>
      </c>
      <c r="C19" s="639" t="s">
        <v>119</v>
      </c>
      <c r="D19" s="639"/>
      <c r="E19" s="639"/>
      <c r="F19" s="639"/>
      <c r="G19" s="488">
        <f>SUM(G7:G18)</f>
        <v>83836383</v>
      </c>
      <c r="H19" s="488">
        <f>SUM(H7:H18)</f>
        <v>78563903</v>
      </c>
      <c r="I19" s="488">
        <f>SUM(I7:I18)</f>
        <v>5272480</v>
      </c>
      <c r="J19" s="405"/>
      <c r="K19" s="489">
        <f t="shared" ref="K19:L19" si="1">SUM(K7:K18)</f>
        <v>84641550</v>
      </c>
      <c r="L19" s="489">
        <f t="shared" si="1"/>
        <v>81499336</v>
      </c>
      <c r="M19" s="162"/>
    </row>
    <row r="20" spans="1:13" s="487" customFormat="1" ht="23.45" customHeight="1" x14ac:dyDescent="0.25">
      <c r="A20" s="396">
        <f t="shared" si="0"/>
        <v>14</v>
      </c>
      <c r="B20" s="340" t="s">
        <v>96</v>
      </c>
      <c r="C20" s="639" t="s">
        <v>12</v>
      </c>
      <c r="D20" s="639"/>
      <c r="E20" s="639"/>
      <c r="F20" s="639"/>
      <c r="G20" s="329">
        <f>[2]Önk.!$F$217</f>
        <v>11732380</v>
      </c>
      <c r="H20" s="329">
        <f>G20-I20</f>
        <v>10809645.6</v>
      </c>
      <c r="I20" s="329">
        <f>[2]Önk.!$G$173+[2]Önk.!$F$178</f>
        <v>922734.4</v>
      </c>
      <c r="J20" s="405"/>
      <c r="K20" s="489">
        <v>11867170</v>
      </c>
      <c r="L20" s="489">
        <v>10653517</v>
      </c>
      <c r="M20" s="162"/>
    </row>
    <row r="21" spans="1:13" x14ac:dyDescent="0.25">
      <c r="A21" s="388">
        <f t="shared" si="0"/>
        <v>15</v>
      </c>
      <c r="B21" s="330" t="s">
        <v>46</v>
      </c>
      <c r="C21" s="638" t="s">
        <v>19</v>
      </c>
      <c r="D21" s="638"/>
      <c r="E21" s="638"/>
      <c r="F21" s="638"/>
      <c r="G21" s="365">
        <f>[2]Önk.!$F$218</f>
        <v>240000</v>
      </c>
      <c r="H21" s="365">
        <f>[3]Önk.!$E$18+[3]Önk.!$E$40+[3]Önk.!$E$70+[3]Önk.!$E$118+[3]Önk.!$E$155</f>
        <v>240000</v>
      </c>
      <c r="I21" s="363"/>
      <c r="J21" s="159"/>
      <c r="K21" s="524">
        <v>240000</v>
      </c>
      <c r="L21" s="160">
        <v>102766</v>
      </c>
      <c r="M21" s="162"/>
    </row>
    <row r="22" spans="1:13" x14ac:dyDescent="0.25">
      <c r="A22" s="388">
        <f t="shared" si="0"/>
        <v>16</v>
      </c>
      <c r="B22" s="330" t="s">
        <v>47</v>
      </c>
      <c r="C22" s="421" t="s">
        <v>20</v>
      </c>
      <c r="D22" s="421"/>
      <c r="E22" s="421"/>
      <c r="F22" s="421"/>
      <c r="G22" s="365">
        <f>[2]Önk.!$F$219</f>
        <v>18700700</v>
      </c>
      <c r="H22" s="365">
        <v>16050700</v>
      </c>
      <c r="I22" s="365">
        <v>2650000</v>
      </c>
      <c r="J22" s="159"/>
      <c r="K22" s="524">
        <v>28228561</v>
      </c>
      <c r="L22" s="160">
        <v>26771719</v>
      </c>
      <c r="M22" s="162"/>
    </row>
    <row r="23" spans="1:13" x14ac:dyDescent="0.25">
      <c r="A23" s="388">
        <f t="shared" si="0"/>
        <v>17</v>
      </c>
      <c r="B23" s="330" t="s">
        <v>48</v>
      </c>
      <c r="C23" s="638" t="s">
        <v>24</v>
      </c>
      <c r="D23" s="638"/>
      <c r="E23" s="638"/>
      <c r="F23" s="638"/>
      <c r="G23" s="365">
        <f>[2]Önk.!$F$220</f>
        <v>355000</v>
      </c>
      <c r="H23" s="365">
        <f>[3]Önk.!$E$20+[3]Önk.!$E$42+[3]Önk.!$E$72</f>
        <v>355000</v>
      </c>
      <c r="I23" s="363"/>
      <c r="J23" s="159"/>
      <c r="K23" s="524">
        <v>355000</v>
      </c>
      <c r="L23" s="160">
        <v>226698</v>
      </c>
      <c r="M23" s="162"/>
    </row>
    <row r="24" spans="1:13" x14ac:dyDescent="0.25">
      <c r="A24" s="388">
        <f t="shared" si="0"/>
        <v>18</v>
      </c>
      <c r="B24" s="330" t="s">
        <v>147</v>
      </c>
      <c r="C24" s="638" t="s">
        <v>16</v>
      </c>
      <c r="D24" s="638"/>
      <c r="E24" s="638"/>
      <c r="F24" s="638"/>
      <c r="G24" s="365">
        <f>[2]Önk.!$F$221</f>
        <v>980000</v>
      </c>
      <c r="H24" s="365">
        <f>[2]Önk.!$F$221</f>
        <v>980000</v>
      </c>
      <c r="I24" s="363"/>
      <c r="J24" s="159"/>
      <c r="K24" s="524">
        <v>1434915</v>
      </c>
      <c r="L24" s="160">
        <v>1346989</v>
      </c>
      <c r="M24" s="162"/>
    </row>
    <row r="25" spans="1:13" x14ac:dyDescent="0.25">
      <c r="A25" s="388">
        <f t="shared" si="0"/>
        <v>19</v>
      </c>
      <c r="B25" s="330" t="s">
        <v>49</v>
      </c>
      <c r="C25" s="638" t="s">
        <v>15</v>
      </c>
      <c r="D25" s="638"/>
      <c r="E25" s="638"/>
      <c r="F25" s="638"/>
      <c r="G25" s="365">
        <f>[2]Önk.!$F$222</f>
        <v>10935000</v>
      </c>
      <c r="H25" s="365">
        <f>[2]Önk.!$F$222</f>
        <v>10935000</v>
      </c>
      <c r="I25" s="363"/>
      <c r="J25" s="159"/>
      <c r="K25" s="524">
        <v>10935000</v>
      </c>
      <c r="L25" s="160">
        <v>10353273</v>
      </c>
      <c r="M25" s="162"/>
    </row>
    <row r="26" spans="1:13" x14ac:dyDescent="0.25">
      <c r="A26" s="388">
        <f t="shared" si="0"/>
        <v>20</v>
      </c>
      <c r="B26" s="330" t="s">
        <v>50</v>
      </c>
      <c r="C26" s="638" t="s">
        <v>18</v>
      </c>
      <c r="D26" s="638"/>
      <c r="E26" s="638"/>
      <c r="F26" s="638"/>
      <c r="G26" s="365">
        <f>[2]Önk.!$F$223</f>
        <v>1100000</v>
      </c>
      <c r="H26" s="365">
        <f>[3]Önk.!$E$75+[3]Önk.!$E$90</f>
        <v>1100000</v>
      </c>
      <c r="I26" s="363"/>
      <c r="J26" s="159"/>
      <c r="K26" s="524">
        <v>1100000</v>
      </c>
      <c r="L26" s="160">
        <v>366701</v>
      </c>
      <c r="M26" s="162"/>
    </row>
    <row r="27" spans="1:13" x14ac:dyDescent="0.25">
      <c r="A27" s="388">
        <f t="shared" si="0"/>
        <v>21</v>
      </c>
      <c r="B27" s="330" t="s">
        <v>303</v>
      </c>
      <c r="C27" s="421" t="s">
        <v>302</v>
      </c>
      <c r="D27" s="421"/>
      <c r="E27" s="421"/>
      <c r="F27" s="421"/>
      <c r="G27" s="365">
        <f>[2]Önk.!$F$231</f>
        <v>1400000</v>
      </c>
      <c r="H27" s="363"/>
      <c r="I27" s="365">
        <f>[3]Önk.!$E$121</f>
        <v>1400000</v>
      </c>
      <c r="J27" s="159"/>
      <c r="K27" s="524">
        <v>1400000</v>
      </c>
      <c r="L27" s="160">
        <v>1004284</v>
      </c>
      <c r="M27" s="162"/>
    </row>
    <row r="28" spans="1:13" x14ac:dyDescent="0.25">
      <c r="A28" s="388">
        <f t="shared" si="0"/>
        <v>22</v>
      </c>
      <c r="B28" s="330" t="s">
        <v>51</v>
      </c>
      <c r="C28" s="638" t="s">
        <v>22</v>
      </c>
      <c r="D28" s="638"/>
      <c r="E28" s="638"/>
      <c r="F28" s="638"/>
      <c r="G28" s="365">
        <f>[2]Önk.!$F$224</f>
        <v>17110000</v>
      </c>
      <c r="H28" s="365">
        <f>[3]Önk.!$E$23+[3]Önk.!$E$45+[3]Önk.!$E$76+[3]Önk.!$E$97+[3]Önk.!$F$110+[3]Önk.!$E$177</f>
        <v>17110000</v>
      </c>
      <c r="I28" s="364"/>
      <c r="J28" s="159"/>
      <c r="K28" s="524">
        <v>17110000</v>
      </c>
      <c r="L28" s="160">
        <v>14982362</v>
      </c>
      <c r="M28" s="162"/>
    </row>
    <row r="29" spans="1:13" x14ac:dyDescent="0.25">
      <c r="A29" s="388">
        <f t="shared" si="0"/>
        <v>23</v>
      </c>
      <c r="B29" s="330" t="s">
        <v>53</v>
      </c>
      <c r="C29" s="638" t="s">
        <v>17</v>
      </c>
      <c r="D29" s="638"/>
      <c r="E29" s="638"/>
      <c r="F29" s="638"/>
      <c r="G29" s="365">
        <f>[2]Önk.!$F$225</f>
        <v>22393600</v>
      </c>
      <c r="H29" s="365">
        <f>[3]Önk.!$E$24+[3]Önk.!$E$46+[3]Önk.!$E$77+[3]Önk.!$E$91+[3]Önk.!$F$111+[3]Önk.!$E$122+[3]Önk.!$E$134</f>
        <v>22393600</v>
      </c>
      <c r="I29" s="363"/>
      <c r="J29" s="159"/>
      <c r="K29" s="524">
        <v>21019068</v>
      </c>
      <c r="L29" s="160">
        <v>15958163</v>
      </c>
      <c r="M29" s="162"/>
    </row>
    <row r="30" spans="1:13" x14ac:dyDescent="0.25">
      <c r="A30" s="388">
        <f t="shared" si="0"/>
        <v>24</v>
      </c>
      <c r="B30" s="330" t="s">
        <v>52</v>
      </c>
      <c r="C30" s="421" t="s">
        <v>21</v>
      </c>
      <c r="D30" s="421"/>
      <c r="E30" s="421"/>
      <c r="F30" s="421"/>
      <c r="G30" s="365"/>
      <c r="H30" s="363"/>
      <c r="I30" s="363"/>
      <c r="J30" s="159"/>
      <c r="K30" s="524">
        <v>64960</v>
      </c>
      <c r="L30" s="160">
        <v>64960</v>
      </c>
      <c r="M30" s="162"/>
    </row>
    <row r="31" spans="1:13" x14ac:dyDescent="0.25">
      <c r="A31" s="388">
        <f t="shared" si="0"/>
        <v>25</v>
      </c>
      <c r="B31" s="330" t="s">
        <v>148</v>
      </c>
      <c r="C31" s="638" t="s">
        <v>23</v>
      </c>
      <c r="D31" s="638"/>
      <c r="E31" s="638"/>
      <c r="F31" s="638"/>
      <c r="G31" s="365">
        <f>[2]Önk.!$F$226</f>
        <v>14507379</v>
      </c>
      <c r="H31" s="365">
        <f>[3]Önk.!$E$25+[3]Önk.!$E$47+[3]Önk.!$E$78+[3]Önk.!$E$92+[3]Önk.!$E$113+[3]Önk.!$E$123+[3]Önk.!$E$129+[3]Önk.!$E$135+[3]Önk.!$E$141+[3]Önk.!$E$156+[3]Önk.!$E$184+[3]Önk.!$F$190</f>
        <v>14507379</v>
      </c>
      <c r="I31" s="365"/>
      <c r="J31" s="159"/>
      <c r="K31" s="524">
        <v>13538273</v>
      </c>
      <c r="L31" s="160">
        <v>12579540</v>
      </c>
      <c r="M31" s="162"/>
    </row>
    <row r="32" spans="1:13" x14ac:dyDescent="0.25">
      <c r="A32" s="388">
        <f t="shared" si="0"/>
        <v>26</v>
      </c>
      <c r="B32" s="330" t="s">
        <v>61</v>
      </c>
      <c r="C32" s="638" t="s">
        <v>62</v>
      </c>
      <c r="D32" s="638"/>
      <c r="E32" s="638"/>
      <c r="F32" s="638"/>
      <c r="G32" s="324">
        <f>[2]Önk.!$F$227</f>
        <v>1930000</v>
      </c>
      <c r="H32" s="365">
        <f>[3]Önk.!$E$79</f>
        <v>1930000</v>
      </c>
      <c r="I32" s="363"/>
      <c r="J32" s="159"/>
      <c r="K32" s="524">
        <v>19387000</v>
      </c>
      <c r="L32" s="160">
        <v>19256000</v>
      </c>
      <c r="M32" s="162"/>
    </row>
    <row r="33" spans="1:13" x14ac:dyDescent="0.25">
      <c r="A33" s="388">
        <f t="shared" si="0"/>
        <v>27</v>
      </c>
      <c r="B33" s="330" t="s">
        <v>383</v>
      </c>
      <c r="C33" s="421" t="s">
        <v>382</v>
      </c>
      <c r="D33" s="421"/>
      <c r="E33" s="421"/>
      <c r="F33" s="421"/>
      <c r="G33" s="324"/>
      <c r="H33" s="365"/>
      <c r="I33" s="363"/>
      <c r="J33" s="159"/>
      <c r="K33" s="524"/>
      <c r="L33" s="160"/>
      <c r="M33" s="162"/>
    </row>
    <row r="34" spans="1:13" x14ac:dyDescent="0.25">
      <c r="A34" s="396">
        <v>28</v>
      </c>
      <c r="B34" s="340" t="s">
        <v>31</v>
      </c>
      <c r="C34" s="639" t="s">
        <v>120</v>
      </c>
      <c r="D34" s="639"/>
      <c r="E34" s="639"/>
      <c r="F34" s="639"/>
      <c r="G34" s="329">
        <f>SUM(G21:G32)</f>
        <v>89651679</v>
      </c>
      <c r="H34" s="329">
        <f>SUM(H21:H32)</f>
        <v>85601679</v>
      </c>
      <c r="I34" s="329">
        <f>SUM(I21:I32)</f>
        <v>4050000</v>
      </c>
      <c r="J34" s="405"/>
      <c r="K34" s="489">
        <f t="shared" ref="K34:L34" si="2">SUM(K21:K32)</f>
        <v>114812777</v>
      </c>
      <c r="L34" s="489">
        <f t="shared" si="2"/>
        <v>103013455</v>
      </c>
      <c r="M34" s="162"/>
    </row>
    <row r="35" spans="1:13" x14ac:dyDescent="0.25">
      <c r="A35" s="388">
        <f t="shared" si="0"/>
        <v>29</v>
      </c>
      <c r="B35" s="330" t="s">
        <v>243</v>
      </c>
      <c r="C35" s="421" t="s">
        <v>26</v>
      </c>
      <c r="D35" s="397"/>
      <c r="E35" s="397"/>
      <c r="F35" s="397"/>
      <c r="G35" s="324">
        <v>0</v>
      </c>
      <c r="H35" s="324"/>
      <c r="I35" s="324"/>
      <c r="J35" s="159"/>
      <c r="K35" s="524"/>
      <c r="L35" s="160"/>
      <c r="M35" s="162"/>
    </row>
    <row r="36" spans="1:13" x14ac:dyDescent="0.25">
      <c r="A36" s="388">
        <f t="shared" si="0"/>
        <v>30</v>
      </c>
      <c r="B36" s="330" t="s">
        <v>244</v>
      </c>
      <c r="C36" s="421" t="s">
        <v>25</v>
      </c>
      <c r="D36" s="397"/>
      <c r="E36" s="397"/>
      <c r="F36" s="397"/>
      <c r="G36" s="324">
        <f>[2]Szoc.!$F$21</f>
        <v>16540000</v>
      </c>
      <c r="H36" s="324">
        <f>[2]Szoc.!$F$8+[2]Szoc.!$F$10+[2]Szoc.!$F$11+[2]Szoc.!$F$13</f>
        <v>15756800</v>
      </c>
      <c r="I36" s="324">
        <v>783200</v>
      </c>
      <c r="J36" s="159"/>
      <c r="K36" s="524">
        <v>11145000</v>
      </c>
      <c r="L36" s="160">
        <v>11139016</v>
      </c>
      <c r="M36" s="162"/>
    </row>
    <row r="37" spans="1:13" x14ac:dyDescent="0.25">
      <c r="A37" s="396">
        <f t="shared" si="0"/>
        <v>31</v>
      </c>
      <c r="B37" s="340" t="s">
        <v>135</v>
      </c>
      <c r="C37" s="422" t="s">
        <v>122</v>
      </c>
      <c r="D37" s="422"/>
      <c r="E37" s="422"/>
      <c r="F37" s="422"/>
      <c r="G37" s="329">
        <f>SUM(G35:G36)</f>
        <v>16540000</v>
      </c>
      <c r="H37" s="329">
        <f>SUM(H35:H36)</f>
        <v>15756800</v>
      </c>
      <c r="I37" s="329">
        <f>SUM(I35:I36)</f>
        <v>783200</v>
      </c>
      <c r="J37" s="405"/>
      <c r="K37" s="489">
        <f t="shared" ref="K37:L37" si="3">SUM(K35:K36)</f>
        <v>11145000</v>
      </c>
      <c r="L37" s="489">
        <f t="shared" si="3"/>
        <v>11139016</v>
      </c>
      <c r="M37" s="162"/>
    </row>
    <row r="38" spans="1:13" x14ac:dyDescent="0.25">
      <c r="A38" s="388">
        <f t="shared" si="0"/>
        <v>32</v>
      </c>
      <c r="B38" s="526" t="s">
        <v>360</v>
      </c>
      <c r="C38" s="392" t="s">
        <v>361</v>
      </c>
      <c r="D38" s="392"/>
      <c r="E38" s="392"/>
      <c r="F38" s="392"/>
      <c r="G38" s="367"/>
      <c r="H38" s="367"/>
      <c r="I38" s="367"/>
      <c r="J38" s="527"/>
      <c r="K38" s="390">
        <v>2260200</v>
      </c>
      <c r="L38" s="160">
        <v>2260200</v>
      </c>
      <c r="M38" s="162"/>
    </row>
    <row r="39" spans="1:13" x14ac:dyDescent="0.25">
      <c r="A39" s="388">
        <f t="shared" si="0"/>
        <v>33</v>
      </c>
      <c r="B39" s="330" t="s">
        <v>245</v>
      </c>
      <c r="C39" s="421" t="s">
        <v>30</v>
      </c>
      <c r="D39" s="397"/>
      <c r="E39" s="397"/>
      <c r="F39" s="397"/>
      <c r="G39" s="324">
        <f>[2]Szoc.!$F$23</f>
        <v>800000</v>
      </c>
      <c r="H39" s="159"/>
      <c r="I39" s="324">
        <f>[2]Szoc.!$F$23</f>
        <v>800000</v>
      </c>
      <c r="J39" s="159"/>
      <c r="K39" s="524">
        <v>1371939</v>
      </c>
      <c r="L39" s="160">
        <v>1371939</v>
      </c>
      <c r="M39" s="162"/>
    </row>
    <row r="40" spans="1:13" x14ac:dyDescent="0.25">
      <c r="A40" s="388">
        <f t="shared" si="0"/>
        <v>34</v>
      </c>
      <c r="B40" s="330" t="s">
        <v>246</v>
      </c>
      <c r="C40" s="421" t="s">
        <v>42</v>
      </c>
      <c r="D40" s="397"/>
      <c r="E40" s="397"/>
      <c r="F40" s="397"/>
      <c r="G40" s="324">
        <f>[2]Támogatás!$D$50</f>
        <v>31033000</v>
      </c>
      <c r="H40" s="324">
        <f>[3]Támogatás!$D$40</f>
        <v>5500000</v>
      </c>
      <c r="I40" s="324">
        <f>[3]Támogatás!$D$8+[3]Támogatás!$D$13+[3]Támogatás!$D$18+[3]Támogatás!$D$23+[3]Támogatás!$D$24+[3]Támogatás!$D$25+[3]Támogatás!$D$26+[3]Támogatás!$D$28+[3]Támogatás!$D$30+[3]Támogatás!$D$29</f>
        <v>25533000</v>
      </c>
      <c r="J40" s="159"/>
      <c r="K40" s="524">
        <v>31033000</v>
      </c>
      <c r="L40" s="160">
        <v>25569101</v>
      </c>
      <c r="M40" s="162"/>
    </row>
    <row r="41" spans="1:13" x14ac:dyDescent="0.25">
      <c r="A41" s="388">
        <f t="shared" si="0"/>
        <v>35</v>
      </c>
      <c r="B41" s="330" t="s">
        <v>159</v>
      </c>
      <c r="C41" s="421" t="s">
        <v>158</v>
      </c>
      <c r="D41" s="397"/>
      <c r="E41" s="397"/>
      <c r="F41" s="397"/>
      <c r="G41" s="324">
        <f>[2]Támogatás!$D$53</f>
        <v>65150286</v>
      </c>
      <c r="H41" s="324">
        <f>[2]Támogatás!$D$45</f>
        <v>65150286</v>
      </c>
      <c r="I41" s="159"/>
      <c r="J41" s="159"/>
      <c r="K41" s="524">
        <v>113913027</v>
      </c>
      <c r="L41" s="160"/>
      <c r="M41" s="162"/>
    </row>
    <row r="42" spans="1:13" x14ac:dyDescent="0.25">
      <c r="A42" s="396">
        <f t="shared" si="0"/>
        <v>36</v>
      </c>
      <c r="B42" s="401" t="s">
        <v>123</v>
      </c>
      <c r="C42" s="422" t="s">
        <v>124</v>
      </c>
      <c r="D42" s="422"/>
      <c r="E42" s="422"/>
      <c r="F42" s="422"/>
      <c r="G42" s="329">
        <f>SUM(G39:G41)</f>
        <v>96983286</v>
      </c>
      <c r="H42" s="329">
        <f>SUM(H40:H41)</f>
        <v>70650286</v>
      </c>
      <c r="I42" s="329">
        <f>SUM(I39:I41)</f>
        <v>26333000</v>
      </c>
      <c r="J42" s="405"/>
      <c r="K42" s="489">
        <f>SUM(K38:K41)</f>
        <v>148578166</v>
      </c>
      <c r="L42" s="489">
        <f t="shared" ref="L42" si="4">SUM(L38:L41)</f>
        <v>29201240</v>
      </c>
      <c r="M42" s="162"/>
    </row>
    <row r="43" spans="1:13" x14ac:dyDescent="0.25">
      <c r="A43" s="388">
        <f t="shared" si="0"/>
        <v>37</v>
      </c>
      <c r="B43" s="391" t="s">
        <v>363</v>
      </c>
      <c r="C43" s="392" t="s">
        <v>364</v>
      </c>
      <c r="D43" s="392"/>
      <c r="E43" s="392"/>
      <c r="F43" s="392"/>
      <c r="G43" s="367"/>
      <c r="H43" s="367"/>
      <c r="I43" s="367"/>
      <c r="J43" s="527"/>
      <c r="K43" s="390">
        <v>237424186</v>
      </c>
      <c r="L43" s="160">
        <v>154429421</v>
      </c>
      <c r="M43" s="162"/>
    </row>
    <row r="44" spans="1:13" x14ac:dyDescent="0.25">
      <c r="A44" s="388">
        <f t="shared" si="0"/>
        <v>38</v>
      </c>
      <c r="B44" s="391" t="s">
        <v>368</v>
      </c>
      <c r="C44" s="392" t="s">
        <v>369</v>
      </c>
      <c r="D44" s="392"/>
      <c r="E44" s="392"/>
      <c r="F44" s="392"/>
      <c r="G44" s="367"/>
      <c r="H44" s="367"/>
      <c r="I44" s="367"/>
      <c r="J44" s="527"/>
      <c r="K44" s="390"/>
      <c r="L44" s="160"/>
      <c r="M44" s="162"/>
    </row>
    <row r="45" spans="1:13" x14ac:dyDescent="0.25">
      <c r="A45" s="388">
        <v>38</v>
      </c>
      <c r="B45" s="330" t="s">
        <v>247</v>
      </c>
      <c r="C45" s="421" t="s">
        <v>98</v>
      </c>
      <c r="D45" s="397"/>
      <c r="E45" s="397"/>
      <c r="F45" s="397"/>
      <c r="G45" s="324">
        <f>[2]Beruházás!$E$49</f>
        <v>8425197</v>
      </c>
      <c r="H45" s="324"/>
      <c r="I45" s="324">
        <f>[2]Beruházás!$E$28+[2]Beruházás!$E$29+[2]Beruházás!$E$31+[2]Beruházás!$E$34+[2]Beruházás!$E$35+[2]Beruházás!$E$36</f>
        <v>8425197</v>
      </c>
      <c r="J45" s="159"/>
      <c r="K45" s="524">
        <v>15396069</v>
      </c>
      <c r="L45" s="160">
        <v>1520055</v>
      </c>
      <c r="M45" s="162"/>
    </row>
    <row r="46" spans="1:13" x14ac:dyDescent="0.25">
      <c r="A46" s="388">
        <f t="shared" si="0"/>
        <v>39</v>
      </c>
      <c r="B46" s="330" t="s">
        <v>248</v>
      </c>
      <c r="C46" s="421" t="s">
        <v>36</v>
      </c>
      <c r="D46" s="397"/>
      <c r="E46" s="397"/>
      <c r="F46" s="397"/>
      <c r="G46" s="324">
        <f>[2]Beruházás!$E$50</f>
        <v>2274803</v>
      </c>
      <c r="H46" s="324"/>
      <c r="I46" s="324">
        <f>[2]Beruházás!$E$38</f>
        <v>2274803</v>
      </c>
      <c r="J46" s="159"/>
      <c r="K46" s="524">
        <v>2955116</v>
      </c>
      <c r="L46" s="160">
        <v>1576728</v>
      </c>
      <c r="M46" s="162"/>
    </row>
    <row r="47" spans="1:13" x14ac:dyDescent="0.25">
      <c r="A47" s="396">
        <f t="shared" si="0"/>
        <v>40</v>
      </c>
      <c r="B47" s="340" t="s">
        <v>125</v>
      </c>
      <c r="C47" s="422" t="s">
        <v>126</v>
      </c>
      <c r="D47" s="422"/>
      <c r="E47" s="422"/>
      <c r="F47" s="422"/>
      <c r="G47" s="329">
        <f>SUM(G45:G46)</f>
        <v>10700000</v>
      </c>
      <c r="H47" s="329">
        <f>SUM(H45:H46)</f>
        <v>0</v>
      </c>
      <c r="I47" s="329">
        <f>SUM(I45:I46)</f>
        <v>10700000</v>
      </c>
      <c r="J47" s="405"/>
      <c r="K47" s="489">
        <f t="shared" ref="K47:L47" si="5">SUM(K43:K46)</f>
        <v>255775371</v>
      </c>
      <c r="L47" s="489">
        <f t="shared" si="5"/>
        <v>157526204</v>
      </c>
      <c r="M47" s="162"/>
    </row>
    <row r="48" spans="1:13" x14ac:dyDescent="0.25">
      <c r="A48" s="388">
        <f t="shared" si="0"/>
        <v>41</v>
      </c>
      <c r="B48" s="330" t="s">
        <v>249</v>
      </c>
      <c r="C48" s="421" t="s">
        <v>35</v>
      </c>
      <c r="D48" s="397"/>
      <c r="E48" s="397"/>
      <c r="F48" s="397"/>
      <c r="G48" s="324">
        <f>[2]Beruházás!$E$51</f>
        <v>207448620</v>
      </c>
      <c r="H48" s="324">
        <f>[2]Beruházás!$E$24+[2]Beruházás!$E$25+[2]Beruházás!$E$37</f>
        <v>187487989</v>
      </c>
      <c r="I48" s="324">
        <f>[2]Beruházás!$E$9+[2]Beruházás!$E$26+[2]Beruházás!$E$27+[2]Beruházás!$E$32+[2]Beruházás!$E$33</f>
        <v>19960631</v>
      </c>
      <c r="J48" s="159"/>
      <c r="K48" s="524">
        <v>66225307</v>
      </c>
      <c r="L48" s="160">
        <v>36803562</v>
      </c>
      <c r="M48" s="162"/>
    </row>
    <row r="49" spans="1:13" x14ac:dyDescent="0.25">
      <c r="A49" s="388">
        <f t="shared" si="0"/>
        <v>42</v>
      </c>
      <c r="B49" s="330" t="s">
        <v>150</v>
      </c>
      <c r="C49" s="421" t="s">
        <v>37</v>
      </c>
      <c r="D49" s="421"/>
      <c r="E49" s="421"/>
      <c r="F49" s="421"/>
      <c r="G49" s="324">
        <f>[2]Beruházás!$E$52</f>
        <v>55201181</v>
      </c>
      <c r="H49" s="324">
        <f>[2]Beruházás!$K$24+[2]Beruházás!$K$25</f>
        <v>49811811.023622043</v>
      </c>
      <c r="I49" s="324">
        <f>[2]Beruházás!$E$10+[2]Beruházás!$K$26+[2]Beruházás!$K$27+[2]Beruházás!$K$32+[2]Beruházás!$K$33</f>
        <v>5389370.0787401581</v>
      </c>
      <c r="J49" s="159"/>
      <c r="K49" s="524">
        <v>41195558</v>
      </c>
      <c r="L49" s="160">
        <v>8466865</v>
      </c>
      <c r="M49" s="162"/>
    </row>
    <row r="50" spans="1:13" x14ac:dyDescent="0.25">
      <c r="A50" s="396">
        <f t="shared" si="0"/>
        <v>43</v>
      </c>
      <c r="B50" s="340" t="s">
        <v>127</v>
      </c>
      <c r="C50" s="422" t="s">
        <v>128</v>
      </c>
      <c r="D50" s="422"/>
      <c r="E50" s="422"/>
      <c r="F50" s="422"/>
      <c r="G50" s="329">
        <f>SUM(G48:G49)</f>
        <v>262649801</v>
      </c>
      <c r="H50" s="329">
        <f>SUM(H48:H49)</f>
        <v>237299800.02362204</v>
      </c>
      <c r="I50" s="329">
        <f>SUM(I48:I49)</f>
        <v>25350001.078740157</v>
      </c>
      <c r="J50" s="405"/>
      <c r="K50" s="489">
        <f t="shared" ref="K50:L50" si="6">SUM(K48:K49)</f>
        <v>107420865</v>
      </c>
      <c r="L50" s="489">
        <f t="shared" si="6"/>
        <v>45270427</v>
      </c>
      <c r="M50" s="162"/>
    </row>
    <row r="51" spans="1:13" ht="30" x14ac:dyDescent="0.25">
      <c r="A51" s="388">
        <f t="shared" si="0"/>
        <v>44</v>
      </c>
      <c r="B51" s="330" t="s">
        <v>250</v>
      </c>
      <c r="C51" s="421" t="s">
        <v>154</v>
      </c>
      <c r="D51" s="421"/>
      <c r="E51" s="421"/>
      <c r="F51" s="421"/>
      <c r="G51" s="324">
        <f>[2]Támogatás!$D$52</f>
        <v>6000000</v>
      </c>
      <c r="H51" s="324">
        <f>[3]Támogatás!$D$27</f>
        <v>6000000</v>
      </c>
      <c r="I51" s="159"/>
      <c r="J51" s="159"/>
      <c r="K51" s="524">
        <v>6000000</v>
      </c>
      <c r="L51" s="160">
        <v>0</v>
      </c>
      <c r="M51" s="162"/>
    </row>
    <row r="52" spans="1:13" x14ac:dyDescent="0.25">
      <c r="A52" s="396">
        <f t="shared" si="0"/>
        <v>45</v>
      </c>
      <c r="B52" s="340" t="s">
        <v>129</v>
      </c>
      <c r="C52" s="422" t="s">
        <v>130</v>
      </c>
      <c r="D52" s="422"/>
      <c r="E52" s="422"/>
      <c r="F52" s="422"/>
      <c r="G52" s="329">
        <f>SUM(G51)</f>
        <v>6000000</v>
      </c>
      <c r="H52" s="329">
        <f>SUM(H51)</f>
        <v>6000000</v>
      </c>
      <c r="I52" s="405"/>
      <c r="J52" s="405"/>
      <c r="K52" s="489">
        <f t="shared" ref="K52:L52" si="7">SUM(K51)</f>
        <v>6000000</v>
      </c>
      <c r="L52" s="489">
        <f t="shared" si="7"/>
        <v>0</v>
      </c>
      <c r="M52" s="162"/>
    </row>
    <row r="53" spans="1:13" ht="37.15" customHeight="1" x14ac:dyDescent="0.25">
      <c r="A53" s="396">
        <f t="shared" si="0"/>
        <v>46</v>
      </c>
      <c r="B53" s="340" t="s">
        <v>251</v>
      </c>
      <c r="C53" s="639" t="s">
        <v>252</v>
      </c>
      <c r="D53" s="639"/>
      <c r="E53" s="639"/>
      <c r="F53" s="639"/>
      <c r="G53" s="329">
        <f>G19+G20+G34+G37+G42+G47+G50+G52</f>
        <v>578093529</v>
      </c>
      <c r="H53" s="329">
        <f>H52+H50+H47+H42+H37+H34+H19+H20</f>
        <v>504682113.62362206</v>
      </c>
      <c r="I53" s="329">
        <f>I52+I50+I47+I42+I37+I34+I20+I19</f>
        <v>73411415.478740156</v>
      </c>
      <c r="J53" s="405"/>
      <c r="K53" s="489">
        <f t="shared" ref="K53:L53" si="8">K19+K20+K34+K37+K42+K47+K50+K52</f>
        <v>740240899</v>
      </c>
      <c r="L53" s="489">
        <f t="shared" si="8"/>
        <v>438303195</v>
      </c>
      <c r="M53" s="162"/>
    </row>
    <row r="54" spans="1:13" x14ac:dyDescent="0.25">
      <c r="A54" s="407"/>
      <c r="K54" s="528"/>
      <c r="L54" s="162"/>
      <c r="M54" s="162"/>
    </row>
    <row r="55" spans="1:13" s="487" customFormat="1" ht="22.15" customHeight="1" x14ac:dyDescent="0.25">
      <c r="A55" s="637" t="s">
        <v>253</v>
      </c>
      <c r="B55" s="637"/>
      <c r="C55" s="637"/>
      <c r="D55" s="637"/>
      <c r="E55" s="637"/>
      <c r="F55" s="637"/>
      <c r="G55" s="637"/>
      <c r="H55" s="637"/>
      <c r="I55" s="637"/>
      <c r="J55" s="637"/>
      <c r="K55" s="529"/>
      <c r="L55" s="162"/>
      <c r="M55" s="162"/>
    </row>
    <row r="56" spans="1:13" ht="22.15" customHeight="1" x14ac:dyDescent="0.25">
      <c r="A56" s="631" t="s">
        <v>189</v>
      </c>
      <c r="B56" s="632" t="s">
        <v>110</v>
      </c>
      <c r="C56" s="633" t="s">
        <v>210</v>
      </c>
      <c r="D56" s="633"/>
      <c r="E56" s="633"/>
      <c r="F56" s="633"/>
      <c r="G56" s="633" t="s">
        <v>190</v>
      </c>
      <c r="H56" s="634" t="s">
        <v>319</v>
      </c>
      <c r="I56" s="635"/>
      <c r="J56" s="636"/>
      <c r="K56" s="646" t="s">
        <v>366</v>
      </c>
      <c r="L56" s="646" t="s">
        <v>367</v>
      </c>
      <c r="M56" s="162"/>
    </row>
    <row r="57" spans="1:13" ht="43.5" customHeight="1" x14ac:dyDescent="0.25">
      <c r="A57" s="631"/>
      <c r="B57" s="632"/>
      <c r="C57" s="633"/>
      <c r="D57" s="633"/>
      <c r="E57" s="633"/>
      <c r="F57" s="633"/>
      <c r="G57" s="633"/>
      <c r="H57" s="316" t="s">
        <v>84</v>
      </c>
      <c r="I57" s="316" t="s">
        <v>85</v>
      </c>
      <c r="J57" s="316" t="s">
        <v>86</v>
      </c>
      <c r="K57" s="646"/>
      <c r="L57" s="646"/>
      <c r="M57" s="162"/>
    </row>
    <row r="58" spans="1:13" s="487" customFormat="1" x14ac:dyDescent="0.25">
      <c r="A58" s="499" t="s">
        <v>359</v>
      </c>
      <c r="B58" s="330" t="s">
        <v>149</v>
      </c>
      <c r="C58" s="638" t="s">
        <v>57</v>
      </c>
      <c r="D58" s="638"/>
      <c r="E58" s="638"/>
      <c r="F58" s="638"/>
      <c r="G58" s="365">
        <f>[2]Önk.!$F$228</f>
        <v>17391537</v>
      </c>
      <c r="H58" s="365">
        <f>[2]Önk.!$F$228</f>
        <v>17391537</v>
      </c>
      <c r="I58" s="485"/>
      <c r="J58" s="485"/>
      <c r="K58" s="525">
        <v>15391537</v>
      </c>
      <c r="L58" s="160">
        <v>15391537</v>
      </c>
      <c r="M58" s="162"/>
    </row>
    <row r="59" spans="1:13" s="487" customFormat="1" x14ac:dyDescent="0.25">
      <c r="A59" s="499" t="s">
        <v>362</v>
      </c>
      <c r="B59" s="330" t="s">
        <v>254</v>
      </c>
      <c r="C59" s="638" t="s">
        <v>162</v>
      </c>
      <c r="D59" s="638"/>
      <c r="E59" s="638"/>
      <c r="F59" s="638"/>
      <c r="G59" s="365">
        <f>[2]Önk.!$F$229</f>
        <v>338999988</v>
      </c>
      <c r="H59" s="365">
        <f>[2]Önk.!$F$229</f>
        <v>338999988</v>
      </c>
      <c r="I59" s="485"/>
      <c r="J59" s="485"/>
      <c r="K59" s="525">
        <v>341316768</v>
      </c>
      <c r="L59" s="160">
        <v>325852756</v>
      </c>
      <c r="M59" s="162"/>
    </row>
    <row r="60" spans="1:13" s="487" customFormat="1" ht="37.15" customHeight="1" x14ac:dyDescent="0.25">
      <c r="A60" s="500" t="s">
        <v>385</v>
      </c>
      <c r="B60" s="340" t="s">
        <v>131</v>
      </c>
      <c r="C60" s="639" t="s">
        <v>132</v>
      </c>
      <c r="D60" s="639"/>
      <c r="E60" s="639"/>
      <c r="F60" s="639"/>
      <c r="G60" s="329">
        <f>SUM(G58:G59)</f>
        <v>356391525</v>
      </c>
      <c r="H60" s="329">
        <f>SUM(H58:H59)</f>
        <v>356391525</v>
      </c>
      <c r="I60" s="405"/>
      <c r="J60" s="405"/>
      <c r="K60" s="489">
        <f t="shared" ref="K60:L60" si="9">SUM(K58:K59)</f>
        <v>356708305</v>
      </c>
      <c r="L60" s="489">
        <f t="shared" si="9"/>
        <v>341244293</v>
      </c>
      <c r="M60" s="162"/>
    </row>
    <row r="61" spans="1:13" x14ac:dyDescent="0.25">
      <c r="K61" s="528"/>
      <c r="L61" s="162"/>
      <c r="M61" s="162"/>
    </row>
    <row r="62" spans="1:13" x14ac:dyDescent="0.25">
      <c r="A62" s="503"/>
      <c r="B62" s="345" t="s">
        <v>297</v>
      </c>
      <c r="C62" s="642"/>
      <c r="D62" s="642"/>
      <c r="E62" s="642"/>
      <c r="F62" s="642"/>
      <c r="G62" s="346">
        <f>G53+G60</f>
        <v>934485054</v>
      </c>
      <c r="H62" s="346"/>
      <c r="I62" s="504"/>
      <c r="J62" s="505"/>
      <c r="K62" s="489">
        <f t="shared" ref="K62:L62" si="10">K53+K60</f>
        <v>1096949204</v>
      </c>
      <c r="L62" s="489">
        <f t="shared" si="10"/>
        <v>779547488</v>
      </c>
      <c r="M62" s="162"/>
    </row>
  </sheetData>
  <mergeCells count="41">
    <mergeCell ref="L5:L6"/>
    <mergeCell ref="L56:L57"/>
    <mergeCell ref="K5:K6"/>
    <mergeCell ref="K56:K57"/>
    <mergeCell ref="C53:F53"/>
    <mergeCell ref="C32:F32"/>
    <mergeCell ref="C34:F34"/>
    <mergeCell ref="C16:F16"/>
    <mergeCell ref="C17:F17"/>
    <mergeCell ref="C18:F18"/>
    <mergeCell ref="C19:F19"/>
    <mergeCell ref="C20:F20"/>
    <mergeCell ref="C21:F21"/>
    <mergeCell ref="C23:F23"/>
    <mergeCell ref="C24:F24"/>
    <mergeCell ref="C11:F11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13:F13"/>
    <mergeCell ref="C62:F62"/>
    <mergeCell ref="A55:J55"/>
    <mergeCell ref="A56:A57"/>
    <mergeCell ref="B56:B57"/>
    <mergeCell ref="C56:F57"/>
    <mergeCell ref="G56:G57"/>
    <mergeCell ref="H56:J56"/>
    <mergeCell ref="C59:F59"/>
    <mergeCell ref="C60:F60"/>
    <mergeCell ref="C58:F58"/>
    <mergeCell ref="C25:F25"/>
    <mergeCell ref="C26:F26"/>
    <mergeCell ref="C28:F28"/>
    <mergeCell ref="C29:F29"/>
    <mergeCell ref="C31:F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X54"/>
  <sheetViews>
    <sheetView workbookViewId="0">
      <selection activeCell="B10" sqref="B10"/>
    </sheetView>
  </sheetViews>
  <sheetFormatPr defaultRowHeight="15" x14ac:dyDescent="0.25"/>
  <cols>
    <col min="1" max="1" width="9.28515625" style="19" bestFit="1" customWidth="1"/>
    <col min="2" max="2" width="59" style="12" customWidth="1"/>
    <col min="3" max="3" width="8.5703125" style="12" customWidth="1"/>
    <col min="4" max="4" width="1.140625" style="12" hidden="1" customWidth="1"/>
    <col min="5" max="6" width="8.85546875" style="12" hidden="1" customWidth="1"/>
    <col min="7" max="7" width="20.28515625" style="18" customWidth="1"/>
    <col min="8" max="8" width="12.42578125" style="12" bestFit="1" customWidth="1"/>
    <col min="9" max="9" width="9.85546875" style="12" bestFit="1" customWidth="1"/>
    <col min="10" max="10" width="9.140625" style="12"/>
    <col min="11" max="11" width="33.5703125" style="12" bestFit="1" customWidth="1"/>
    <col min="12" max="12" width="18.85546875" style="12" bestFit="1" customWidth="1"/>
    <col min="13" max="16384" width="9.140625" style="12"/>
  </cols>
  <sheetData>
    <row r="1" spans="1:986" x14ac:dyDescent="0.25">
      <c r="A1" s="657" t="s">
        <v>523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986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986" ht="22.15" customHeight="1" x14ac:dyDescent="0.25">
      <c r="A3" s="648" t="s">
        <v>259</v>
      </c>
      <c r="B3" s="648"/>
      <c r="C3" s="648"/>
      <c r="D3" s="648"/>
      <c r="E3" s="648"/>
      <c r="F3" s="648"/>
      <c r="G3" s="648"/>
      <c r="H3" s="648"/>
      <c r="I3" s="648"/>
      <c r="J3" s="64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</row>
    <row r="4" spans="1:986" ht="22.15" customHeight="1" x14ac:dyDescent="0.25">
      <c r="A4" s="649" t="s">
        <v>212</v>
      </c>
      <c r="B4" s="650"/>
      <c r="C4" s="650"/>
      <c r="D4" s="650"/>
      <c r="E4" s="650"/>
      <c r="F4" s="650"/>
      <c r="G4" s="650"/>
      <c r="H4" s="650"/>
      <c r="I4" s="650"/>
      <c r="J4" s="65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</row>
    <row r="5" spans="1:986" ht="22.15" customHeight="1" x14ac:dyDescent="0.25">
      <c r="A5" s="651" t="s">
        <v>189</v>
      </c>
      <c r="B5" s="652" t="s">
        <v>110</v>
      </c>
      <c r="C5" s="653" t="s">
        <v>210</v>
      </c>
      <c r="D5" s="653"/>
      <c r="E5" s="653"/>
      <c r="F5" s="653"/>
      <c r="G5" s="633" t="s">
        <v>190</v>
      </c>
      <c r="H5" s="634" t="s">
        <v>319</v>
      </c>
      <c r="I5" s="635"/>
      <c r="J5" s="636"/>
      <c r="K5" s="683" t="s">
        <v>380</v>
      </c>
      <c r="L5" s="683" t="s">
        <v>381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</row>
    <row r="6" spans="1:986" ht="43.5" customHeight="1" x14ac:dyDescent="0.25">
      <c r="A6" s="651"/>
      <c r="B6" s="652"/>
      <c r="C6" s="653"/>
      <c r="D6" s="653"/>
      <c r="E6" s="653"/>
      <c r="F6" s="653"/>
      <c r="G6" s="633"/>
      <c r="H6" s="316" t="s">
        <v>84</v>
      </c>
      <c r="I6" s="316" t="s">
        <v>85</v>
      </c>
      <c r="J6" s="316" t="s">
        <v>86</v>
      </c>
      <c r="K6" s="683"/>
      <c r="L6" s="683"/>
    </row>
    <row r="7" spans="1:986" x14ac:dyDescent="0.25">
      <c r="A7" s="342" t="s">
        <v>384</v>
      </c>
      <c r="B7" s="318" t="s">
        <v>192</v>
      </c>
      <c r="C7" s="655" t="s">
        <v>38</v>
      </c>
      <c r="D7" s="655"/>
      <c r="E7" s="655"/>
      <c r="F7" s="655"/>
      <c r="G7" s="319"/>
      <c r="H7" s="7"/>
      <c r="I7" s="7"/>
      <c r="J7" s="7"/>
      <c r="K7" s="7"/>
      <c r="L7" s="43"/>
    </row>
    <row r="8" spans="1:986" ht="23.25" customHeight="1" x14ac:dyDescent="0.25">
      <c r="A8" s="317">
        <f>A7+1</f>
        <v>2</v>
      </c>
      <c r="B8" s="321" t="s">
        <v>140</v>
      </c>
      <c r="C8" s="655" t="s">
        <v>39</v>
      </c>
      <c r="D8" s="655"/>
      <c r="E8" s="655"/>
      <c r="F8" s="655"/>
      <c r="G8" s="319"/>
      <c r="H8" s="7"/>
      <c r="I8" s="7"/>
      <c r="J8" s="7"/>
      <c r="K8" s="7"/>
      <c r="L8" s="43"/>
    </row>
    <row r="9" spans="1:986" ht="28.9" customHeight="1" x14ac:dyDescent="0.25">
      <c r="A9" s="317">
        <f t="shared" ref="A9:A41" si="0">A8+1</f>
        <v>3</v>
      </c>
      <c r="B9" s="321" t="s">
        <v>213</v>
      </c>
      <c r="C9" s="655" t="s">
        <v>214</v>
      </c>
      <c r="D9" s="655"/>
      <c r="E9" s="655"/>
      <c r="F9" s="655"/>
      <c r="G9" s="319"/>
      <c r="H9" s="7"/>
      <c r="I9" s="7"/>
      <c r="J9" s="7"/>
      <c r="K9" s="7"/>
      <c r="L9" s="43"/>
    </row>
    <row r="10" spans="1:986" ht="28.9" customHeight="1" x14ac:dyDescent="0.25">
      <c r="A10" s="317">
        <f t="shared" si="0"/>
        <v>4</v>
      </c>
      <c r="B10" s="321" t="s">
        <v>215</v>
      </c>
      <c r="C10" s="320" t="s">
        <v>216</v>
      </c>
      <c r="D10" s="320"/>
      <c r="E10" s="320"/>
      <c r="F10" s="320"/>
      <c r="G10" s="319"/>
      <c r="H10" s="7"/>
      <c r="I10" s="7"/>
      <c r="J10" s="7"/>
      <c r="K10" s="7"/>
      <c r="L10" s="43"/>
    </row>
    <row r="11" spans="1:986" ht="28.9" customHeight="1" x14ac:dyDescent="0.25">
      <c r="A11" s="317">
        <f t="shared" si="0"/>
        <v>5</v>
      </c>
      <c r="B11" s="321" t="s">
        <v>217</v>
      </c>
      <c r="C11" s="320" t="s">
        <v>40</v>
      </c>
      <c r="D11" s="320"/>
      <c r="E11" s="320"/>
      <c r="F11" s="320"/>
      <c r="G11" s="319"/>
      <c r="H11" s="7"/>
      <c r="I11" s="7"/>
      <c r="J11" s="7"/>
      <c r="K11" s="7"/>
      <c r="L11" s="43"/>
    </row>
    <row r="12" spans="1:986" x14ac:dyDescent="0.25">
      <c r="A12" s="317">
        <f t="shared" si="0"/>
        <v>6</v>
      </c>
      <c r="B12" s="321" t="s">
        <v>196</v>
      </c>
      <c r="C12" s="655" t="s">
        <v>44</v>
      </c>
      <c r="D12" s="655"/>
      <c r="E12" s="655"/>
      <c r="F12" s="655"/>
      <c r="G12" s="319"/>
      <c r="H12" s="7"/>
      <c r="I12" s="7"/>
      <c r="J12" s="7"/>
      <c r="K12" s="7"/>
      <c r="L12" s="43"/>
    </row>
    <row r="13" spans="1:986" x14ac:dyDescent="0.25">
      <c r="A13" s="317">
        <f t="shared" si="0"/>
        <v>7</v>
      </c>
      <c r="B13" s="321" t="s">
        <v>365</v>
      </c>
      <c r="C13" s="320" t="s">
        <v>352</v>
      </c>
      <c r="D13" s="320"/>
      <c r="E13" s="320"/>
      <c r="F13" s="320"/>
      <c r="G13" s="322"/>
      <c r="H13" s="322"/>
      <c r="I13" s="322"/>
      <c r="J13" s="35"/>
      <c r="K13" s="323"/>
      <c r="L13" s="41"/>
    </row>
    <row r="14" spans="1:986" x14ac:dyDescent="0.25">
      <c r="A14" s="317">
        <f t="shared" si="0"/>
        <v>8</v>
      </c>
      <c r="B14" s="321" t="s">
        <v>199</v>
      </c>
      <c r="C14" s="655" t="s">
        <v>161</v>
      </c>
      <c r="D14" s="655"/>
      <c r="E14" s="655"/>
      <c r="F14" s="655"/>
      <c r="G14" s="319"/>
      <c r="H14" s="7"/>
      <c r="I14" s="7"/>
      <c r="J14" s="7"/>
      <c r="K14" s="7"/>
      <c r="L14" s="43"/>
    </row>
    <row r="15" spans="1:986" ht="14.45" customHeight="1" x14ac:dyDescent="0.25">
      <c r="A15" s="317">
        <f t="shared" si="0"/>
        <v>9</v>
      </c>
      <c r="B15" s="321" t="s">
        <v>201</v>
      </c>
      <c r="C15" s="655" t="s">
        <v>5</v>
      </c>
      <c r="D15" s="655"/>
      <c r="E15" s="655"/>
      <c r="F15" s="655"/>
      <c r="G15" s="319"/>
      <c r="H15" s="7"/>
      <c r="I15" s="7"/>
      <c r="J15" s="7"/>
      <c r="K15" s="7">
        <v>568455</v>
      </c>
      <c r="L15" s="43">
        <v>568455</v>
      </c>
    </row>
    <row r="16" spans="1:986" ht="22.5" customHeight="1" x14ac:dyDescent="0.25">
      <c r="A16" s="325">
        <f t="shared" si="0"/>
        <v>10</v>
      </c>
      <c r="B16" s="326" t="s">
        <v>220</v>
      </c>
      <c r="C16" s="656" t="s">
        <v>102</v>
      </c>
      <c r="D16" s="656"/>
      <c r="E16" s="656"/>
      <c r="F16" s="656"/>
      <c r="G16" s="329"/>
      <c r="H16" s="26"/>
      <c r="I16" s="26"/>
      <c r="J16" s="26"/>
      <c r="K16" s="25">
        <v>568455</v>
      </c>
      <c r="L16" s="44">
        <v>568455</v>
      </c>
    </row>
    <row r="17" spans="1:12" s="13" customFormat="1" ht="30" customHeight="1" x14ac:dyDescent="0.25">
      <c r="A17" s="317">
        <f t="shared" si="0"/>
        <v>11</v>
      </c>
      <c r="B17" s="321" t="s">
        <v>202</v>
      </c>
      <c r="C17" s="655" t="s">
        <v>97</v>
      </c>
      <c r="D17" s="655"/>
      <c r="E17" s="655"/>
      <c r="F17" s="655"/>
      <c r="G17" s="319"/>
      <c r="H17" s="11"/>
      <c r="I17" s="11"/>
      <c r="J17" s="11"/>
      <c r="K17" s="11"/>
      <c r="L17" s="33"/>
    </row>
    <row r="18" spans="1:12" s="13" customFormat="1" ht="23.45" customHeight="1" x14ac:dyDescent="0.25">
      <c r="A18" s="325">
        <f t="shared" si="0"/>
        <v>12</v>
      </c>
      <c r="B18" s="326" t="s">
        <v>221</v>
      </c>
      <c r="C18" s="656" t="s">
        <v>109</v>
      </c>
      <c r="D18" s="656"/>
      <c r="E18" s="656"/>
      <c r="F18" s="656"/>
      <c r="G18" s="329"/>
      <c r="H18" s="26"/>
      <c r="I18" s="26"/>
      <c r="J18" s="26"/>
      <c r="K18" s="25"/>
      <c r="L18" s="44"/>
    </row>
    <row r="19" spans="1:12" x14ac:dyDescent="0.25">
      <c r="A19" s="317">
        <f t="shared" si="0"/>
        <v>13</v>
      </c>
      <c r="B19" s="321" t="s">
        <v>203</v>
      </c>
      <c r="C19" s="655" t="s">
        <v>2</v>
      </c>
      <c r="D19" s="655"/>
      <c r="E19" s="655"/>
      <c r="F19" s="655"/>
      <c r="G19" s="319"/>
      <c r="H19" s="7"/>
      <c r="I19" s="7"/>
      <c r="J19" s="7"/>
      <c r="K19" s="7"/>
      <c r="L19" s="43"/>
    </row>
    <row r="20" spans="1:12" x14ac:dyDescent="0.25">
      <c r="A20" s="317">
        <f t="shared" si="0"/>
        <v>14</v>
      </c>
      <c r="B20" s="321" t="s">
        <v>204</v>
      </c>
      <c r="C20" s="655" t="s">
        <v>4</v>
      </c>
      <c r="D20" s="655"/>
      <c r="E20" s="655"/>
      <c r="F20" s="655"/>
      <c r="G20" s="319"/>
      <c r="H20" s="7"/>
      <c r="I20" s="7"/>
      <c r="J20" s="7"/>
      <c r="K20" s="7"/>
      <c r="L20" s="43"/>
    </row>
    <row r="21" spans="1:12" x14ac:dyDescent="0.25">
      <c r="A21" s="317">
        <f t="shared" si="0"/>
        <v>15</v>
      </c>
      <c r="B21" s="321" t="s">
        <v>205</v>
      </c>
      <c r="C21" s="655" t="s">
        <v>3</v>
      </c>
      <c r="D21" s="655"/>
      <c r="E21" s="655"/>
      <c r="F21" s="655"/>
      <c r="G21" s="319"/>
      <c r="H21" s="7"/>
      <c r="I21" s="7"/>
      <c r="J21" s="7"/>
      <c r="K21" s="7"/>
      <c r="L21" s="43"/>
    </row>
    <row r="22" spans="1:12" x14ac:dyDescent="0.25">
      <c r="A22" s="317">
        <f t="shared" si="0"/>
        <v>16</v>
      </c>
      <c r="B22" s="321" t="s">
        <v>206</v>
      </c>
      <c r="C22" s="655" t="s">
        <v>54</v>
      </c>
      <c r="D22" s="655"/>
      <c r="E22" s="655"/>
      <c r="F22" s="655"/>
      <c r="G22" s="319"/>
      <c r="H22" s="7"/>
      <c r="I22" s="7"/>
      <c r="J22" s="7"/>
      <c r="K22" s="7"/>
      <c r="L22" s="43"/>
    </row>
    <row r="23" spans="1:12" x14ac:dyDescent="0.25">
      <c r="A23" s="325">
        <f t="shared" si="0"/>
        <v>17</v>
      </c>
      <c r="B23" s="326" t="s">
        <v>223</v>
      </c>
      <c r="C23" s="656" t="s">
        <v>104</v>
      </c>
      <c r="D23" s="656"/>
      <c r="E23" s="656"/>
      <c r="F23" s="656"/>
      <c r="G23" s="329"/>
      <c r="H23" s="26"/>
      <c r="I23" s="26"/>
      <c r="J23" s="26"/>
      <c r="K23" s="25"/>
      <c r="L23" s="44"/>
    </row>
    <row r="24" spans="1:12" x14ac:dyDescent="0.25">
      <c r="A24" s="317">
        <f t="shared" si="0"/>
        <v>18</v>
      </c>
      <c r="B24" s="330" t="s">
        <v>144</v>
      </c>
      <c r="C24" s="655" t="s">
        <v>58</v>
      </c>
      <c r="D24" s="655"/>
      <c r="E24" s="655"/>
      <c r="F24" s="655"/>
      <c r="G24" s="319"/>
      <c r="H24" s="7"/>
      <c r="I24" s="7"/>
      <c r="J24" s="7"/>
      <c r="K24" s="7"/>
      <c r="L24" s="43"/>
    </row>
    <row r="25" spans="1:12" x14ac:dyDescent="0.25">
      <c r="A25" s="317">
        <f t="shared" si="0"/>
        <v>19</v>
      </c>
      <c r="B25" s="330" t="s">
        <v>142</v>
      </c>
      <c r="C25" s="655" t="s">
        <v>7</v>
      </c>
      <c r="D25" s="655"/>
      <c r="E25" s="655"/>
      <c r="F25" s="655"/>
      <c r="G25" s="319"/>
      <c r="H25" s="7"/>
      <c r="I25" s="7"/>
      <c r="J25" s="7"/>
      <c r="K25" s="7"/>
      <c r="L25" s="43"/>
    </row>
    <row r="26" spans="1:12" x14ac:dyDescent="0.25">
      <c r="A26" s="317">
        <f t="shared" si="0"/>
        <v>20</v>
      </c>
      <c r="B26" s="330" t="s">
        <v>145</v>
      </c>
      <c r="C26" s="655" t="s">
        <v>43</v>
      </c>
      <c r="D26" s="655"/>
      <c r="E26" s="655"/>
      <c r="F26" s="655"/>
      <c r="G26" s="319"/>
      <c r="H26" s="7"/>
      <c r="I26" s="11"/>
      <c r="J26" s="7"/>
      <c r="K26" s="7"/>
      <c r="L26" s="43"/>
    </row>
    <row r="27" spans="1:12" x14ac:dyDescent="0.25">
      <c r="A27" s="317">
        <f t="shared" si="0"/>
        <v>21</v>
      </c>
      <c r="B27" s="330" t="s">
        <v>143</v>
      </c>
      <c r="C27" s="655" t="s">
        <v>0</v>
      </c>
      <c r="D27" s="655"/>
      <c r="E27" s="655"/>
      <c r="F27" s="655"/>
      <c r="G27" s="319"/>
      <c r="H27" s="7"/>
      <c r="I27" s="7"/>
      <c r="J27" s="7"/>
      <c r="K27" s="7"/>
      <c r="L27" s="43"/>
    </row>
    <row r="28" spans="1:12" x14ac:dyDescent="0.25">
      <c r="A28" s="317">
        <f t="shared" si="0"/>
        <v>22</v>
      </c>
      <c r="B28" s="330" t="s">
        <v>146</v>
      </c>
      <c r="C28" s="655" t="s">
        <v>27</v>
      </c>
      <c r="D28" s="655"/>
      <c r="E28" s="655"/>
      <c r="F28" s="655"/>
      <c r="G28" s="319"/>
      <c r="H28" s="7"/>
      <c r="I28" s="7"/>
      <c r="J28" s="7"/>
      <c r="K28" s="7"/>
      <c r="L28" s="43"/>
    </row>
    <row r="29" spans="1:12" x14ac:dyDescent="0.25">
      <c r="A29" s="317">
        <f t="shared" si="0"/>
        <v>23</v>
      </c>
      <c r="B29" s="330" t="s">
        <v>34</v>
      </c>
      <c r="C29" s="655" t="s">
        <v>33</v>
      </c>
      <c r="D29" s="655"/>
      <c r="E29" s="655"/>
      <c r="F29" s="655"/>
      <c r="G29" s="319"/>
      <c r="H29" s="7"/>
      <c r="I29" s="7"/>
      <c r="J29" s="7"/>
      <c r="K29" s="7"/>
      <c r="L29" s="43"/>
    </row>
    <row r="30" spans="1:12" x14ac:dyDescent="0.25">
      <c r="A30" s="317">
        <v>24</v>
      </c>
      <c r="B30" s="330" t="s">
        <v>377</v>
      </c>
      <c r="C30" s="357" t="s">
        <v>378</v>
      </c>
      <c r="D30" s="320"/>
      <c r="E30" s="320"/>
      <c r="F30" s="320"/>
      <c r="G30" s="319"/>
      <c r="H30" s="7"/>
      <c r="I30" s="7"/>
      <c r="J30" s="7"/>
      <c r="K30" s="7"/>
      <c r="L30" s="43"/>
    </row>
    <row r="31" spans="1:12" x14ac:dyDescent="0.25">
      <c r="A31" s="388">
        <f>A30+1</f>
        <v>25</v>
      </c>
      <c r="B31" s="330" t="s">
        <v>370</v>
      </c>
      <c r="C31" s="357" t="s">
        <v>371</v>
      </c>
      <c r="D31" s="357"/>
      <c r="E31" s="357"/>
      <c r="F31" s="357"/>
      <c r="G31" s="403"/>
      <c r="H31" s="403"/>
      <c r="I31" s="403"/>
      <c r="J31" s="404"/>
      <c r="K31" s="7"/>
      <c r="L31" s="43"/>
    </row>
    <row r="32" spans="1:12" x14ac:dyDescent="0.25">
      <c r="A32" s="388">
        <f t="shared" si="0"/>
        <v>26</v>
      </c>
      <c r="B32" s="330" t="s">
        <v>372</v>
      </c>
      <c r="C32" s="357" t="s">
        <v>351</v>
      </c>
      <c r="D32" s="357"/>
      <c r="E32" s="357"/>
      <c r="F32" s="357"/>
      <c r="G32" s="395"/>
      <c r="H32" s="395"/>
      <c r="I32" s="395"/>
      <c r="J32" s="46"/>
      <c r="K32" s="7"/>
      <c r="L32" s="43"/>
    </row>
    <row r="33" spans="1:986" x14ac:dyDescent="0.25">
      <c r="A33" s="396">
        <f t="shared" si="0"/>
        <v>27</v>
      </c>
      <c r="B33" s="340" t="s">
        <v>229</v>
      </c>
      <c r="C33" s="639" t="s">
        <v>105</v>
      </c>
      <c r="D33" s="639"/>
      <c r="E33" s="639"/>
      <c r="F33" s="639"/>
      <c r="G33" s="329"/>
      <c r="H33" s="405"/>
      <c r="I33" s="405"/>
      <c r="J33" s="405"/>
      <c r="K33" s="25"/>
      <c r="L33" s="44"/>
    </row>
    <row r="34" spans="1:986" x14ac:dyDescent="0.25">
      <c r="A34" s="388">
        <f t="shared" si="0"/>
        <v>28</v>
      </c>
      <c r="B34" s="330" t="s">
        <v>299</v>
      </c>
      <c r="C34" s="357" t="s">
        <v>298</v>
      </c>
      <c r="D34" s="397"/>
      <c r="E34" s="397"/>
      <c r="F34" s="397"/>
      <c r="G34" s="333"/>
      <c r="H34" s="159"/>
      <c r="I34" s="159"/>
      <c r="J34" s="159"/>
      <c r="K34" s="7"/>
      <c r="L34" s="43"/>
    </row>
    <row r="35" spans="1:986" x14ac:dyDescent="0.25">
      <c r="A35" s="396">
        <f t="shared" si="0"/>
        <v>29</v>
      </c>
      <c r="B35" s="340" t="s">
        <v>67</v>
      </c>
      <c r="C35" s="399" t="s">
        <v>298</v>
      </c>
      <c r="D35" s="399"/>
      <c r="E35" s="399"/>
      <c r="F35" s="399"/>
      <c r="G35" s="329"/>
      <c r="H35" s="405"/>
      <c r="I35" s="405"/>
      <c r="J35" s="405"/>
      <c r="K35" s="25"/>
      <c r="L35" s="44"/>
    </row>
    <row r="36" spans="1:986" ht="24.75" customHeight="1" x14ac:dyDescent="0.25">
      <c r="A36" s="388">
        <f t="shared" si="0"/>
        <v>30</v>
      </c>
      <c r="B36" s="330" t="s">
        <v>207</v>
      </c>
      <c r="C36" s="638" t="s">
        <v>208</v>
      </c>
      <c r="D36" s="638"/>
      <c r="E36" s="638"/>
      <c r="F36" s="638"/>
      <c r="G36" s="365"/>
      <c r="H36" s="159"/>
      <c r="I36" s="159"/>
      <c r="J36" s="159"/>
      <c r="K36" s="7"/>
      <c r="L36" s="43"/>
    </row>
    <row r="37" spans="1:986" ht="24.75" customHeight="1" x14ac:dyDescent="0.25">
      <c r="A37" s="388">
        <f t="shared" si="0"/>
        <v>31</v>
      </c>
      <c r="B37" s="330" t="s">
        <v>373</v>
      </c>
      <c r="C37" s="357" t="s">
        <v>374</v>
      </c>
      <c r="D37" s="357"/>
      <c r="E37" s="357"/>
      <c r="F37" s="357"/>
      <c r="G37" s="403"/>
      <c r="H37" s="403"/>
      <c r="I37" s="403"/>
      <c r="J37" s="404"/>
      <c r="K37" s="7"/>
      <c r="L37" s="43"/>
    </row>
    <row r="38" spans="1:986" x14ac:dyDescent="0.25">
      <c r="A38" s="396">
        <v>31</v>
      </c>
      <c r="B38" s="340" t="s">
        <v>230</v>
      </c>
      <c r="C38" s="639" t="s">
        <v>112</v>
      </c>
      <c r="D38" s="639"/>
      <c r="E38" s="639"/>
      <c r="F38" s="639"/>
      <c r="G38" s="329"/>
      <c r="H38" s="405"/>
      <c r="I38" s="405"/>
      <c r="J38" s="405"/>
      <c r="K38" s="25"/>
      <c r="L38" s="44"/>
    </row>
    <row r="39" spans="1:986" x14ac:dyDescent="0.25">
      <c r="A39" s="388">
        <f t="shared" si="0"/>
        <v>32</v>
      </c>
      <c r="B39" s="330" t="s">
        <v>231</v>
      </c>
      <c r="C39" s="397" t="s">
        <v>141</v>
      </c>
      <c r="D39" s="397"/>
      <c r="E39" s="397"/>
      <c r="F39" s="397"/>
      <c r="G39" s="333"/>
      <c r="H39" s="159"/>
      <c r="I39" s="159"/>
      <c r="J39" s="159"/>
      <c r="K39" s="7"/>
      <c r="L39" s="43"/>
    </row>
    <row r="40" spans="1:986" s="17" customFormat="1" ht="28.9" customHeight="1" x14ac:dyDescent="0.2">
      <c r="A40" s="396">
        <f t="shared" si="0"/>
        <v>33</v>
      </c>
      <c r="B40" s="340" t="s">
        <v>115</v>
      </c>
      <c r="C40" s="639" t="s">
        <v>116</v>
      </c>
      <c r="D40" s="639"/>
      <c r="E40" s="639"/>
      <c r="F40" s="639"/>
      <c r="G40" s="329"/>
      <c r="H40" s="405"/>
      <c r="I40" s="405"/>
      <c r="J40" s="405"/>
      <c r="K40" s="26"/>
      <c r="L40" s="45"/>
    </row>
    <row r="41" spans="1:986" ht="37.15" customHeight="1" x14ac:dyDescent="0.25">
      <c r="A41" s="396">
        <f t="shared" si="0"/>
        <v>34</v>
      </c>
      <c r="B41" s="340" t="s">
        <v>232</v>
      </c>
      <c r="C41" s="639" t="s">
        <v>209</v>
      </c>
      <c r="D41" s="639"/>
      <c r="E41" s="639"/>
      <c r="F41" s="639"/>
      <c r="G41" s="329">
        <f>G16+G18+G23+G33+G38+G40</f>
        <v>0</v>
      </c>
      <c r="H41" s="406"/>
      <c r="I41" s="406"/>
      <c r="J41" s="405"/>
      <c r="K41" s="25">
        <v>568455</v>
      </c>
      <c r="L41" s="44">
        <v>568455</v>
      </c>
    </row>
    <row r="42" spans="1:986" x14ac:dyDescent="0.25">
      <c r="A42" s="407"/>
      <c r="B42" s="130"/>
      <c r="C42" s="130"/>
      <c r="D42" s="130"/>
      <c r="E42" s="130"/>
      <c r="F42" s="130"/>
      <c r="G42" s="408"/>
      <c r="H42" s="130"/>
      <c r="I42" s="130"/>
      <c r="J42" s="130"/>
    </row>
    <row r="43" spans="1:986" s="13" customFormat="1" ht="22.15" customHeight="1" x14ac:dyDescent="0.25">
      <c r="A43" s="637" t="s">
        <v>306</v>
      </c>
      <c r="B43" s="637"/>
      <c r="C43" s="637"/>
      <c r="D43" s="637"/>
      <c r="E43" s="637"/>
      <c r="F43" s="637"/>
      <c r="G43" s="637"/>
      <c r="H43" s="637"/>
      <c r="I43" s="637"/>
      <c r="J43" s="63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</row>
    <row r="44" spans="1:986" ht="22.15" customHeight="1" x14ac:dyDescent="0.25">
      <c r="A44" s="651" t="s">
        <v>189</v>
      </c>
      <c r="B44" s="652" t="s">
        <v>110</v>
      </c>
      <c r="C44" s="653" t="s">
        <v>210</v>
      </c>
      <c r="D44" s="653"/>
      <c r="E44" s="653"/>
      <c r="F44" s="653"/>
      <c r="G44" s="633" t="s">
        <v>190</v>
      </c>
      <c r="H44" s="634" t="s">
        <v>319</v>
      </c>
      <c r="I44" s="635"/>
      <c r="J44" s="636"/>
      <c r="K44" s="683" t="s">
        <v>380</v>
      </c>
      <c r="L44" s="684" t="s">
        <v>381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</row>
    <row r="45" spans="1:986" ht="43.5" customHeight="1" x14ac:dyDescent="0.25">
      <c r="A45" s="651"/>
      <c r="B45" s="652"/>
      <c r="C45" s="653"/>
      <c r="D45" s="653"/>
      <c r="E45" s="653"/>
      <c r="F45" s="653"/>
      <c r="G45" s="633"/>
      <c r="H45" s="316" t="s">
        <v>84</v>
      </c>
      <c r="I45" s="316" t="s">
        <v>85</v>
      </c>
      <c r="J45" s="316" t="s">
        <v>86</v>
      </c>
      <c r="K45" s="683"/>
      <c r="L45" s="684"/>
    </row>
    <row r="46" spans="1:986" s="13" customFormat="1" x14ac:dyDescent="0.25">
      <c r="A46" s="342" t="s">
        <v>222</v>
      </c>
      <c r="B46" s="330" t="s">
        <v>235</v>
      </c>
      <c r="C46" s="655" t="s">
        <v>6</v>
      </c>
      <c r="D46" s="655"/>
      <c r="E46" s="655"/>
      <c r="F46" s="655"/>
      <c r="G46" s="319">
        <f>[2]Bev.Hiv.!$H$16</f>
        <v>44194</v>
      </c>
      <c r="H46" s="319">
        <f>[3]Bev.Hiv.!$H$9</f>
        <v>44194</v>
      </c>
      <c r="I46" s="11"/>
      <c r="J46" s="11"/>
      <c r="K46" s="358">
        <v>44194</v>
      </c>
      <c r="L46" s="358">
        <v>44194</v>
      </c>
    </row>
    <row r="47" spans="1:986" s="13" customFormat="1" x14ac:dyDescent="0.25">
      <c r="A47" s="342" t="s">
        <v>224</v>
      </c>
      <c r="B47" s="330" t="s">
        <v>236</v>
      </c>
      <c r="C47" s="655" t="s">
        <v>237</v>
      </c>
      <c r="D47" s="655"/>
      <c r="E47" s="655"/>
      <c r="F47" s="655"/>
      <c r="G47" s="319"/>
      <c r="H47" s="11"/>
      <c r="I47" s="11"/>
      <c r="J47" s="11"/>
      <c r="K47" s="11"/>
      <c r="L47" s="33"/>
    </row>
    <row r="48" spans="1:986" s="13" customFormat="1" x14ac:dyDescent="0.25">
      <c r="A48" s="388">
        <f t="shared" ref="A48" si="1">A47+1</f>
        <v>37</v>
      </c>
      <c r="B48" s="330" t="s">
        <v>375</v>
      </c>
      <c r="C48" s="352" t="s">
        <v>376</v>
      </c>
      <c r="D48" s="353"/>
      <c r="E48" s="353"/>
      <c r="F48" s="354"/>
      <c r="G48" s="319"/>
      <c r="H48" s="11"/>
      <c r="I48" s="11"/>
      <c r="J48" s="33"/>
      <c r="K48" s="33"/>
      <c r="L48" s="33"/>
    </row>
    <row r="49" spans="1:12" s="13" customFormat="1" x14ac:dyDescent="0.25">
      <c r="A49" s="342" t="s">
        <v>226</v>
      </c>
      <c r="B49" s="330" t="s">
        <v>256</v>
      </c>
      <c r="C49" s="352" t="s">
        <v>99</v>
      </c>
      <c r="D49" s="353"/>
      <c r="E49" s="353"/>
      <c r="F49" s="354"/>
      <c r="G49" s="319">
        <f>[2]Bev.Hiv.!$H$17</f>
        <v>132656976</v>
      </c>
      <c r="H49" s="319">
        <f>[2]Bev.Hiv.!$H$17</f>
        <v>132656976</v>
      </c>
      <c r="I49" s="11"/>
      <c r="J49" s="11"/>
      <c r="K49" s="358">
        <v>132656976</v>
      </c>
      <c r="L49" s="358">
        <v>118988054</v>
      </c>
    </row>
    <row r="50" spans="1:12" s="13" customFormat="1" ht="37.15" customHeight="1" x14ac:dyDescent="0.25">
      <c r="A50" s="343" t="s">
        <v>227</v>
      </c>
      <c r="B50" s="340" t="s">
        <v>107</v>
      </c>
      <c r="C50" s="681" t="s">
        <v>108</v>
      </c>
      <c r="D50" s="647"/>
      <c r="E50" s="647"/>
      <c r="F50" s="682"/>
      <c r="G50" s="329">
        <f>SUM(G46:G49)</f>
        <v>132701170</v>
      </c>
      <c r="H50" s="329">
        <f>SUM(H46:H49)</f>
        <v>132701170</v>
      </c>
      <c r="I50" s="26"/>
      <c r="J50" s="26"/>
      <c r="K50" s="359">
        <f>K49+K46</f>
        <v>132701170</v>
      </c>
      <c r="L50" s="360">
        <f>L46+L49</f>
        <v>119032248</v>
      </c>
    </row>
    <row r="51" spans="1:12" x14ac:dyDescent="0.25">
      <c r="K51" s="361"/>
      <c r="L51" s="362"/>
    </row>
    <row r="52" spans="1:12" x14ac:dyDescent="0.25">
      <c r="A52" s="344"/>
      <c r="B52" s="345" t="s">
        <v>296</v>
      </c>
      <c r="C52" s="647"/>
      <c r="D52" s="647"/>
      <c r="E52" s="647"/>
      <c r="F52" s="647"/>
      <c r="G52" s="346">
        <f>G41+G50</f>
        <v>132701170</v>
      </c>
      <c r="H52" s="346"/>
      <c r="I52" s="39"/>
      <c r="J52" s="32"/>
      <c r="K52" s="359">
        <f>K50+K41</f>
        <v>133269625</v>
      </c>
      <c r="L52" s="360">
        <f>L50+L41</f>
        <v>119600703</v>
      </c>
    </row>
    <row r="54" spans="1:12" x14ac:dyDescent="0.25">
      <c r="L54" s="34"/>
    </row>
  </sheetData>
  <mergeCells count="47">
    <mergeCell ref="K44:K45"/>
    <mergeCell ref="L5:L6"/>
    <mergeCell ref="L44:L45"/>
    <mergeCell ref="K5:K6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V61"/>
  <sheetViews>
    <sheetView workbookViewId="0">
      <selection activeCell="B26" sqref="B26"/>
    </sheetView>
  </sheetViews>
  <sheetFormatPr defaultRowHeight="15" x14ac:dyDescent="0.25"/>
  <cols>
    <col min="1" max="1" width="9.42578125" style="501" bestFit="1" customWidth="1"/>
    <col min="2" max="2" width="59" style="130" customWidth="1"/>
    <col min="3" max="3" width="8.5703125" style="130" customWidth="1"/>
    <col min="4" max="4" width="1.140625" style="130" hidden="1" customWidth="1"/>
    <col min="5" max="6" width="8.85546875" style="130" hidden="1" customWidth="1"/>
    <col min="7" max="7" width="20.28515625" style="408" customWidth="1"/>
    <col min="8" max="8" width="12.5703125" style="130" bestFit="1" customWidth="1"/>
    <col min="9" max="9" width="10.28515625" style="130" bestFit="1" customWidth="1"/>
    <col min="10" max="10" width="9.140625" style="130"/>
    <col min="11" max="11" width="14.28515625" style="130" customWidth="1"/>
    <col min="12" max="12" width="13.42578125" style="130" customWidth="1"/>
    <col min="13" max="13" width="33.7109375" style="130" bestFit="1" customWidth="1"/>
    <col min="14" max="14" width="13.85546875" style="130" customWidth="1"/>
    <col min="15" max="15" width="11.28515625" style="130" bestFit="1" customWidth="1"/>
    <col min="16" max="16" width="19" style="130" bestFit="1" customWidth="1"/>
    <col min="17" max="17" width="12.85546875" style="130" customWidth="1"/>
    <col min="18" max="18" width="18.28515625" style="130" customWidth="1"/>
    <col min="19" max="19" width="18.85546875" style="130" customWidth="1"/>
    <col min="20" max="16384" width="9.140625" style="130"/>
  </cols>
  <sheetData>
    <row r="1" spans="1:984" x14ac:dyDescent="0.25">
      <c r="A1" s="640" t="s">
        <v>529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3"/>
      <c r="EZ1" s="543"/>
      <c r="FA1" s="543"/>
      <c r="FB1" s="543"/>
      <c r="FC1" s="543"/>
      <c r="FD1" s="543"/>
      <c r="FE1" s="543"/>
      <c r="FF1" s="543"/>
      <c r="FG1" s="543"/>
      <c r="FH1" s="543"/>
      <c r="FI1" s="543"/>
      <c r="FJ1" s="543"/>
      <c r="FK1" s="543"/>
      <c r="FL1" s="543"/>
      <c r="FM1" s="543"/>
      <c r="FN1" s="543"/>
      <c r="FO1" s="543"/>
      <c r="FP1" s="543"/>
      <c r="FQ1" s="543"/>
      <c r="FR1" s="543"/>
      <c r="FS1" s="543"/>
      <c r="FT1" s="543"/>
      <c r="FU1" s="543"/>
      <c r="FV1" s="543"/>
      <c r="FW1" s="543"/>
      <c r="FX1" s="543"/>
      <c r="FY1" s="543"/>
      <c r="FZ1" s="543"/>
      <c r="GA1" s="543"/>
      <c r="GB1" s="543"/>
      <c r="GC1" s="543"/>
      <c r="GD1" s="543"/>
      <c r="GE1" s="543"/>
      <c r="GF1" s="543"/>
      <c r="GG1" s="543"/>
      <c r="GH1" s="543"/>
      <c r="GI1" s="543"/>
      <c r="GJ1" s="543"/>
      <c r="GK1" s="543"/>
      <c r="GL1" s="543"/>
      <c r="GM1" s="543"/>
      <c r="GN1" s="543"/>
      <c r="GO1" s="543"/>
      <c r="GP1" s="543"/>
      <c r="GQ1" s="543"/>
      <c r="GR1" s="543"/>
      <c r="GS1" s="543"/>
      <c r="GT1" s="543"/>
      <c r="GU1" s="543"/>
      <c r="GV1" s="543"/>
      <c r="GW1" s="543"/>
      <c r="GX1" s="543"/>
      <c r="GY1" s="543"/>
      <c r="GZ1" s="543"/>
      <c r="HA1" s="543"/>
      <c r="HB1" s="543"/>
      <c r="HC1" s="543"/>
      <c r="HD1" s="543"/>
      <c r="HE1" s="543"/>
      <c r="HF1" s="543"/>
      <c r="HG1" s="543"/>
      <c r="HH1" s="543"/>
      <c r="HI1" s="543"/>
      <c r="HJ1" s="543"/>
      <c r="HK1" s="543"/>
      <c r="HL1" s="543"/>
      <c r="HM1" s="543"/>
      <c r="HN1" s="543"/>
      <c r="HO1" s="543"/>
      <c r="HP1" s="543"/>
      <c r="HQ1" s="543"/>
      <c r="HR1" s="543"/>
      <c r="HS1" s="543"/>
      <c r="HT1" s="543"/>
      <c r="HU1" s="543"/>
      <c r="HV1" s="543"/>
      <c r="HW1" s="543"/>
      <c r="HX1" s="543"/>
      <c r="HY1" s="543"/>
      <c r="HZ1" s="543"/>
      <c r="IA1" s="543"/>
      <c r="IB1" s="543"/>
      <c r="IC1" s="543"/>
      <c r="ID1" s="543"/>
      <c r="IE1" s="543"/>
      <c r="IF1" s="543"/>
      <c r="IG1" s="543"/>
      <c r="IH1" s="543"/>
      <c r="II1" s="543"/>
      <c r="IJ1" s="543"/>
      <c r="IK1" s="543"/>
      <c r="IL1" s="543"/>
      <c r="IM1" s="543"/>
      <c r="IN1" s="543"/>
      <c r="IO1" s="543"/>
      <c r="IP1" s="543"/>
      <c r="IQ1" s="543"/>
      <c r="IR1" s="543"/>
      <c r="IS1" s="543"/>
      <c r="IT1" s="543"/>
      <c r="IU1" s="543"/>
      <c r="IV1" s="543"/>
      <c r="IW1" s="543"/>
      <c r="IX1" s="543"/>
      <c r="IY1" s="543"/>
      <c r="IZ1" s="543"/>
      <c r="JA1" s="543"/>
      <c r="JB1" s="543"/>
      <c r="JC1" s="543"/>
      <c r="JD1" s="543"/>
      <c r="JE1" s="543"/>
      <c r="JF1" s="543"/>
      <c r="JG1" s="543"/>
      <c r="JH1" s="543"/>
      <c r="JI1" s="543"/>
      <c r="JJ1" s="543"/>
      <c r="JK1" s="543"/>
      <c r="JL1" s="543"/>
      <c r="JM1" s="543"/>
      <c r="JN1" s="543"/>
      <c r="JO1" s="543"/>
      <c r="JP1" s="543"/>
      <c r="JQ1" s="543"/>
      <c r="JR1" s="543"/>
      <c r="JS1" s="543"/>
      <c r="JT1" s="543"/>
      <c r="JU1" s="543"/>
      <c r="JV1" s="543"/>
      <c r="JW1" s="543"/>
      <c r="JX1" s="543"/>
      <c r="JY1" s="543"/>
      <c r="JZ1" s="543"/>
      <c r="KA1" s="543"/>
      <c r="KB1" s="543"/>
      <c r="KC1" s="543"/>
      <c r="KD1" s="543"/>
      <c r="KE1" s="543"/>
      <c r="KF1" s="543"/>
      <c r="KG1" s="543"/>
      <c r="KH1" s="543"/>
      <c r="KI1" s="543"/>
      <c r="KJ1" s="543"/>
      <c r="KK1" s="543"/>
      <c r="KL1" s="543"/>
      <c r="KM1" s="543"/>
      <c r="KN1" s="543"/>
      <c r="KO1" s="543"/>
      <c r="KP1" s="543"/>
      <c r="KQ1" s="543"/>
      <c r="KR1" s="543"/>
      <c r="KS1" s="543"/>
      <c r="KT1" s="543"/>
      <c r="KU1" s="543"/>
      <c r="KV1" s="543"/>
      <c r="KW1" s="543"/>
      <c r="KX1" s="543"/>
      <c r="KY1" s="543"/>
      <c r="KZ1" s="543"/>
      <c r="LA1" s="543"/>
      <c r="LB1" s="543"/>
      <c r="LC1" s="543"/>
      <c r="LD1" s="543"/>
      <c r="LE1" s="543"/>
      <c r="LF1" s="543"/>
      <c r="LG1" s="543"/>
      <c r="LH1" s="543"/>
      <c r="LI1" s="543"/>
      <c r="LJ1" s="543"/>
      <c r="LK1" s="543"/>
      <c r="LL1" s="543"/>
      <c r="LM1" s="543"/>
      <c r="LN1" s="543"/>
      <c r="LO1" s="543"/>
      <c r="LP1" s="543"/>
      <c r="LQ1" s="543"/>
      <c r="LR1" s="543"/>
      <c r="LS1" s="543"/>
      <c r="LT1" s="543"/>
      <c r="LU1" s="543"/>
      <c r="LV1" s="543"/>
      <c r="LW1" s="543"/>
      <c r="LX1" s="543"/>
      <c r="LY1" s="543"/>
      <c r="LZ1" s="543"/>
      <c r="MA1" s="543"/>
      <c r="MB1" s="543"/>
      <c r="MC1" s="543"/>
      <c r="MD1" s="543"/>
      <c r="ME1" s="543"/>
      <c r="MF1" s="543"/>
      <c r="MG1" s="543"/>
      <c r="MH1" s="543"/>
      <c r="MI1" s="543"/>
      <c r="MJ1" s="543"/>
      <c r="MK1" s="543"/>
      <c r="ML1" s="543"/>
      <c r="MM1" s="543"/>
      <c r="MN1" s="543"/>
      <c r="MO1" s="543"/>
      <c r="MP1" s="543"/>
      <c r="MQ1" s="543"/>
      <c r="MR1" s="543"/>
      <c r="MS1" s="543"/>
      <c r="MT1" s="543"/>
      <c r="MU1" s="543"/>
      <c r="MV1" s="543"/>
      <c r="MW1" s="543"/>
      <c r="MX1" s="543"/>
      <c r="MY1" s="543"/>
      <c r="MZ1" s="543"/>
      <c r="NA1" s="543"/>
      <c r="NB1" s="543"/>
      <c r="NC1" s="543"/>
      <c r="ND1" s="543"/>
      <c r="NE1" s="543"/>
      <c r="NF1" s="543"/>
      <c r="NG1" s="543"/>
      <c r="NH1" s="543"/>
      <c r="NI1" s="543"/>
      <c r="NJ1" s="543"/>
      <c r="NK1" s="543"/>
      <c r="NL1" s="543"/>
      <c r="NM1" s="543"/>
      <c r="NN1" s="543"/>
      <c r="NO1" s="543"/>
      <c r="NP1" s="543"/>
      <c r="NQ1" s="543"/>
      <c r="NR1" s="543"/>
      <c r="NS1" s="543"/>
      <c r="NT1" s="543"/>
      <c r="NU1" s="543"/>
      <c r="NV1" s="543"/>
      <c r="NW1" s="543"/>
      <c r="NX1" s="543"/>
      <c r="NY1" s="543"/>
      <c r="NZ1" s="543"/>
      <c r="OA1" s="543"/>
      <c r="OB1" s="543"/>
      <c r="OC1" s="543"/>
      <c r="OD1" s="543"/>
      <c r="OE1" s="543"/>
      <c r="OF1" s="543"/>
      <c r="OG1" s="543"/>
      <c r="OH1" s="543"/>
      <c r="OI1" s="543"/>
      <c r="OJ1" s="543"/>
      <c r="OK1" s="543"/>
      <c r="OL1" s="543"/>
      <c r="OM1" s="543"/>
      <c r="ON1" s="543"/>
      <c r="OO1" s="543"/>
      <c r="OP1" s="543"/>
      <c r="OQ1" s="543"/>
      <c r="OR1" s="543"/>
      <c r="OS1" s="543"/>
      <c r="OT1" s="543"/>
      <c r="OU1" s="543"/>
      <c r="OV1" s="543"/>
      <c r="OW1" s="543"/>
      <c r="OX1" s="543"/>
      <c r="OY1" s="543"/>
      <c r="OZ1" s="543"/>
      <c r="PA1" s="543"/>
      <c r="PB1" s="543"/>
      <c r="PC1" s="543"/>
      <c r="PD1" s="543"/>
      <c r="PE1" s="543"/>
      <c r="PF1" s="543"/>
      <c r="PG1" s="543"/>
      <c r="PH1" s="543"/>
      <c r="PI1" s="543"/>
      <c r="PJ1" s="543"/>
      <c r="PK1" s="543"/>
      <c r="PL1" s="543"/>
      <c r="PM1" s="543"/>
      <c r="PN1" s="543"/>
      <c r="PO1" s="543"/>
      <c r="PP1" s="543"/>
      <c r="PQ1" s="543"/>
      <c r="PR1" s="543"/>
      <c r="PS1" s="543"/>
      <c r="PT1" s="543"/>
      <c r="PU1" s="543"/>
      <c r="PV1" s="543"/>
      <c r="PW1" s="543"/>
      <c r="PX1" s="543"/>
      <c r="PY1" s="543"/>
      <c r="PZ1" s="543"/>
      <c r="QA1" s="543"/>
      <c r="QB1" s="543"/>
      <c r="QC1" s="543"/>
      <c r="QD1" s="543"/>
      <c r="QE1" s="543"/>
      <c r="QF1" s="543"/>
      <c r="QG1" s="543"/>
      <c r="QH1" s="543"/>
      <c r="QI1" s="543"/>
      <c r="QJ1" s="543"/>
      <c r="QK1" s="543"/>
      <c r="QL1" s="543"/>
      <c r="QM1" s="543"/>
      <c r="QN1" s="543"/>
      <c r="QO1" s="543"/>
      <c r="QP1" s="543"/>
      <c r="QQ1" s="543"/>
      <c r="QR1" s="543"/>
      <c r="QS1" s="543"/>
      <c r="QT1" s="543"/>
      <c r="QU1" s="543"/>
      <c r="QV1" s="543"/>
      <c r="QW1" s="543"/>
      <c r="QX1" s="543"/>
      <c r="QY1" s="543"/>
      <c r="QZ1" s="543"/>
      <c r="RA1" s="543"/>
      <c r="RB1" s="543"/>
      <c r="RC1" s="543"/>
      <c r="RD1" s="543"/>
      <c r="RE1" s="543"/>
      <c r="RF1" s="543"/>
      <c r="RG1" s="543"/>
      <c r="RH1" s="543"/>
      <c r="RI1" s="543"/>
      <c r="RJ1" s="543"/>
      <c r="RK1" s="543"/>
      <c r="RL1" s="543"/>
      <c r="RM1" s="543"/>
      <c r="RN1" s="543"/>
      <c r="RO1" s="543"/>
      <c r="RP1" s="543"/>
      <c r="RQ1" s="543"/>
      <c r="RR1" s="543"/>
      <c r="RS1" s="543"/>
      <c r="RT1" s="543"/>
      <c r="RU1" s="543"/>
      <c r="RV1" s="543"/>
      <c r="RW1" s="543"/>
      <c r="RX1" s="543"/>
      <c r="RY1" s="543"/>
      <c r="RZ1" s="543"/>
      <c r="SA1" s="543"/>
      <c r="SB1" s="543"/>
      <c r="SC1" s="543"/>
      <c r="SD1" s="543"/>
      <c r="SE1" s="543"/>
      <c r="SF1" s="543"/>
      <c r="SG1" s="543"/>
      <c r="SH1" s="543"/>
      <c r="SI1" s="543"/>
      <c r="SJ1" s="543"/>
      <c r="SK1" s="543"/>
      <c r="SL1" s="543"/>
      <c r="SM1" s="543"/>
      <c r="SN1" s="543"/>
      <c r="SO1" s="543"/>
      <c r="SP1" s="543"/>
      <c r="SQ1" s="543"/>
      <c r="SR1" s="543"/>
      <c r="SS1" s="543"/>
      <c r="ST1" s="543"/>
      <c r="SU1" s="543"/>
      <c r="SV1" s="543"/>
      <c r="SW1" s="543"/>
      <c r="SX1" s="543"/>
      <c r="SY1" s="543"/>
      <c r="SZ1" s="543"/>
      <c r="TA1" s="543"/>
      <c r="TB1" s="543"/>
      <c r="TC1" s="543"/>
      <c r="TD1" s="543"/>
      <c r="TE1" s="543"/>
      <c r="TF1" s="543"/>
      <c r="TG1" s="543"/>
      <c r="TH1" s="543"/>
      <c r="TI1" s="543"/>
      <c r="TJ1" s="543"/>
      <c r="TK1" s="543"/>
      <c r="TL1" s="543"/>
      <c r="TM1" s="543"/>
      <c r="TN1" s="543"/>
      <c r="TO1" s="543"/>
      <c r="TP1" s="543"/>
      <c r="TQ1" s="543"/>
      <c r="TR1" s="543"/>
      <c r="TS1" s="543"/>
      <c r="TT1" s="543"/>
      <c r="TU1" s="543"/>
      <c r="TV1" s="543"/>
      <c r="TW1" s="543"/>
      <c r="TX1" s="543"/>
      <c r="TY1" s="543"/>
      <c r="TZ1" s="543"/>
      <c r="UA1" s="543"/>
      <c r="UB1" s="543"/>
      <c r="UC1" s="543"/>
      <c r="UD1" s="543"/>
      <c r="UE1" s="543"/>
      <c r="UF1" s="543"/>
      <c r="UG1" s="543"/>
      <c r="UH1" s="543"/>
      <c r="UI1" s="543"/>
      <c r="UJ1" s="543"/>
      <c r="UK1" s="543"/>
      <c r="UL1" s="543"/>
      <c r="UM1" s="543"/>
      <c r="UN1" s="543"/>
      <c r="UO1" s="543"/>
      <c r="UP1" s="543"/>
      <c r="UQ1" s="543"/>
      <c r="UR1" s="543"/>
      <c r="US1" s="543"/>
      <c r="UT1" s="543"/>
      <c r="UU1" s="543"/>
      <c r="UV1" s="543"/>
      <c r="UW1" s="543"/>
      <c r="UX1" s="543"/>
      <c r="UY1" s="543"/>
      <c r="UZ1" s="543"/>
      <c r="VA1" s="543"/>
      <c r="VB1" s="543"/>
      <c r="VC1" s="543"/>
      <c r="VD1" s="543"/>
      <c r="VE1" s="543"/>
      <c r="VF1" s="543"/>
      <c r="VG1" s="543"/>
      <c r="VH1" s="543"/>
      <c r="VI1" s="543"/>
      <c r="VJ1" s="543"/>
      <c r="VK1" s="543"/>
      <c r="VL1" s="543"/>
      <c r="VM1" s="543"/>
      <c r="VN1" s="543"/>
      <c r="VO1" s="543"/>
      <c r="VP1" s="543"/>
      <c r="VQ1" s="543"/>
      <c r="VR1" s="543"/>
      <c r="VS1" s="543"/>
      <c r="VT1" s="543"/>
      <c r="VU1" s="543"/>
      <c r="VV1" s="543"/>
      <c r="VW1" s="543"/>
      <c r="VX1" s="543"/>
      <c r="VY1" s="543"/>
      <c r="VZ1" s="543"/>
      <c r="WA1" s="543"/>
      <c r="WB1" s="543"/>
      <c r="WC1" s="543"/>
      <c r="WD1" s="543"/>
      <c r="WE1" s="543"/>
      <c r="WF1" s="543"/>
      <c r="WG1" s="543"/>
      <c r="WH1" s="543"/>
      <c r="WI1" s="543"/>
      <c r="WJ1" s="543"/>
      <c r="WK1" s="543"/>
      <c r="WL1" s="543"/>
      <c r="WM1" s="543"/>
      <c r="WN1" s="543"/>
      <c r="WO1" s="543"/>
      <c r="WP1" s="543"/>
      <c r="WQ1" s="543"/>
      <c r="WR1" s="543"/>
      <c r="WS1" s="543"/>
      <c r="WT1" s="543"/>
      <c r="WU1" s="543"/>
      <c r="WV1" s="543"/>
      <c r="WW1" s="543"/>
      <c r="WX1" s="543"/>
      <c r="WY1" s="543"/>
      <c r="WZ1" s="543"/>
      <c r="XA1" s="543"/>
      <c r="XB1" s="543"/>
      <c r="XC1" s="543"/>
      <c r="XD1" s="543"/>
      <c r="XE1" s="543"/>
      <c r="XF1" s="543"/>
      <c r="XG1" s="543"/>
      <c r="XH1" s="543"/>
      <c r="XI1" s="543"/>
      <c r="XJ1" s="543"/>
      <c r="XK1" s="543"/>
      <c r="XL1" s="543"/>
      <c r="XM1" s="543"/>
      <c r="XN1" s="543"/>
      <c r="XO1" s="543"/>
      <c r="XP1" s="543"/>
      <c r="XQ1" s="543"/>
      <c r="XR1" s="543"/>
      <c r="XS1" s="543"/>
      <c r="XT1" s="543"/>
      <c r="XU1" s="543"/>
      <c r="XV1" s="543"/>
      <c r="XW1" s="543"/>
      <c r="XX1" s="543"/>
      <c r="XY1" s="543"/>
      <c r="XZ1" s="543"/>
      <c r="YA1" s="543"/>
      <c r="YB1" s="543"/>
      <c r="YC1" s="543"/>
      <c r="YD1" s="543"/>
      <c r="YE1" s="543"/>
      <c r="YF1" s="543"/>
      <c r="YG1" s="543"/>
      <c r="YH1" s="543"/>
      <c r="YI1" s="543"/>
      <c r="YJ1" s="543"/>
      <c r="YK1" s="543"/>
      <c r="YL1" s="543"/>
      <c r="YM1" s="543"/>
      <c r="YN1" s="543"/>
      <c r="YO1" s="543"/>
      <c r="YP1" s="543"/>
      <c r="YQ1" s="543"/>
      <c r="YR1" s="543"/>
      <c r="YS1" s="543"/>
      <c r="YT1" s="543"/>
      <c r="YU1" s="543"/>
      <c r="YV1" s="543"/>
      <c r="YW1" s="543"/>
      <c r="YX1" s="543"/>
      <c r="YY1" s="543"/>
      <c r="YZ1" s="543"/>
      <c r="ZA1" s="543"/>
      <c r="ZB1" s="543"/>
      <c r="ZC1" s="543"/>
      <c r="ZD1" s="543"/>
      <c r="ZE1" s="543"/>
      <c r="ZF1" s="543"/>
      <c r="ZG1" s="543"/>
      <c r="ZH1" s="543"/>
      <c r="ZI1" s="543"/>
      <c r="ZJ1" s="543"/>
      <c r="ZK1" s="543"/>
      <c r="ZL1" s="543"/>
      <c r="ZM1" s="543"/>
      <c r="ZN1" s="543"/>
      <c r="ZO1" s="543"/>
      <c r="ZP1" s="543"/>
      <c r="ZQ1" s="543"/>
      <c r="ZR1" s="543"/>
      <c r="ZS1" s="543"/>
      <c r="ZT1" s="543"/>
      <c r="ZU1" s="543"/>
      <c r="ZV1" s="543"/>
      <c r="ZW1" s="543"/>
      <c r="ZX1" s="543"/>
      <c r="ZY1" s="543"/>
      <c r="ZZ1" s="543"/>
      <c r="AAA1" s="543"/>
      <c r="AAB1" s="543"/>
      <c r="AAC1" s="543"/>
      <c r="AAD1" s="543"/>
      <c r="AAE1" s="543"/>
      <c r="AAF1" s="543"/>
      <c r="AAG1" s="543"/>
      <c r="AAH1" s="543"/>
      <c r="AAI1" s="543"/>
      <c r="AAJ1" s="543"/>
      <c r="AAK1" s="543"/>
      <c r="AAL1" s="543"/>
      <c r="AAM1" s="543"/>
      <c r="AAN1" s="543"/>
      <c r="AAO1" s="543"/>
      <c r="AAP1" s="543"/>
      <c r="AAQ1" s="543"/>
      <c r="AAR1" s="543"/>
      <c r="AAS1" s="543"/>
      <c r="AAT1" s="543"/>
      <c r="AAU1" s="543"/>
      <c r="AAV1" s="543"/>
      <c r="AAW1" s="543"/>
      <c r="AAX1" s="543"/>
      <c r="AAY1" s="543"/>
      <c r="AAZ1" s="543"/>
      <c r="ABA1" s="543"/>
      <c r="ABB1" s="543"/>
      <c r="ABC1" s="543"/>
      <c r="ABD1" s="543"/>
      <c r="ABE1" s="543"/>
      <c r="ABF1" s="543"/>
      <c r="ABG1" s="543"/>
      <c r="ABH1" s="543"/>
      <c r="ABI1" s="543"/>
      <c r="ABJ1" s="543"/>
      <c r="ABK1" s="543"/>
      <c r="ABL1" s="543"/>
      <c r="ABM1" s="543"/>
      <c r="ABN1" s="543"/>
      <c r="ABO1" s="543"/>
      <c r="ABP1" s="543"/>
      <c r="ABQ1" s="543"/>
      <c r="ABR1" s="543"/>
      <c r="ABS1" s="543"/>
      <c r="ABT1" s="543"/>
      <c r="ABU1" s="543"/>
      <c r="ABV1" s="543"/>
      <c r="ABW1" s="543"/>
      <c r="ABX1" s="543"/>
      <c r="ABY1" s="543"/>
      <c r="ABZ1" s="543"/>
      <c r="ACA1" s="543"/>
      <c r="ACB1" s="543"/>
      <c r="ACC1" s="543"/>
      <c r="ACD1" s="543"/>
      <c r="ACE1" s="543"/>
      <c r="ACF1" s="543"/>
      <c r="ACG1" s="543"/>
      <c r="ACH1" s="543"/>
      <c r="ACI1" s="543"/>
      <c r="ACJ1" s="543"/>
      <c r="ACK1" s="543"/>
      <c r="ACL1" s="543"/>
      <c r="ACM1" s="543"/>
      <c r="ACN1" s="543"/>
      <c r="ACO1" s="543"/>
      <c r="ACP1" s="543"/>
      <c r="ACQ1" s="543"/>
      <c r="ACR1" s="543"/>
      <c r="ACS1" s="543"/>
      <c r="ACT1" s="543"/>
      <c r="ACU1" s="543"/>
      <c r="ACV1" s="543"/>
      <c r="ACW1" s="543"/>
      <c r="ACX1" s="543"/>
      <c r="ACY1" s="543"/>
      <c r="ACZ1" s="543"/>
      <c r="ADA1" s="543"/>
      <c r="ADB1" s="543"/>
      <c r="ADC1" s="543"/>
      <c r="ADD1" s="543"/>
      <c r="ADE1" s="543"/>
      <c r="ADF1" s="543"/>
      <c r="ADG1" s="543"/>
      <c r="ADH1" s="543"/>
      <c r="ADI1" s="543"/>
      <c r="ADJ1" s="543"/>
      <c r="ADK1" s="543"/>
      <c r="ADL1" s="543"/>
      <c r="ADM1" s="543"/>
      <c r="ADN1" s="543"/>
      <c r="ADO1" s="543"/>
      <c r="ADP1" s="543"/>
      <c r="ADQ1" s="543"/>
      <c r="ADR1" s="543"/>
      <c r="ADS1" s="543"/>
      <c r="ADT1" s="543"/>
      <c r="ADU1" s="543"/>
      <c r="ADV1" s="543"/>
      <c r="ADW1" s="543"/>
      <c r="ADX1" s="543"/>
      <c r="ADY1" s="543"/>
      <c r="ADZ1" s="543"/>
      <c r="AEA1" s="543"/>
      <c r="AEB1" s="543"/>
      <c r="AEC1" s="543"/>
      <c r="AED1" s="543"/>
      <c r="AEE1" s="543"/>
      <c r="AEF1" s="543"/>
      <c r="AEG1" s="543"/>
      <c r="AEH1" s="543"/>
      <c r="AEI1" s="543"/>
      <c r="AEJ1" s="543"/>
      <c r="AEK1" s="543"/>
      <c r="AEL1" s="543"/>
      <c r="AEM1" s="543"/>
      <c r="AEN1" s="543"/>
      <c r="AEO1" s="543"/>
      <c r="AEP1" s="543"/>
      <c r="AEQ1" s="543"/>
      <c r="AER1" s="543"/>
      <c r="AES1" s="543"/>
      <c r="AET1" s="543"/>
      <c r="AEU1" s="543"/>
      <c r="AEV1" s="543"/>
      <c r="AEW1" s="543"/>
      <c r="AEX1" s="543"/>
      <c r="AEY1" s="543"/>
      <c r="AEZ1" s="543"/>
      <c r="AFA1" s="543"/>
      <c r="AFB1" s="543"/>
      <c r="AFC1" s="543"/>
      <c r="AFD1" s="543"/>
      <c r="AFE1" s="543"/>
      <c r="AFF1" s="543"/>
      <c r="AFG1" s="543"/>
      <c r="AFH1" s="543"/>
      <c r="AFI1" s="543"/>
      <c r="AFJ1" s="543"/>
      <c r="AFK1" s="543"/>
      <c r="AFL1" s="543"/>
      <c r="AFM1" s="543"/>
      <c r="AFN1" s="543"/>
      <c r="AFO1" s="543"/>
      <c r="AFP1" s="543"/>
      <c r="AFQ1" s="543"/>
      <c r="AFR1" s="543"/>
      <c r="AFS1" s="543"/>
      <c r="AFT1" s="543"/>
      <c r="AFU1" s="543"/>
      <c r="AFV1" s="543"/>
      <c r="AFW1" s="543"/>
      <c r="AFX1" s="543"/>
      <c r="AFY1" s="543"/>
      <c r="AFZ1" s="543"/>
      <c r="AGA1" s="543"/>
      <c r="AGB1" s="543"/>
      <c r="AGC1" s="543"/>
      <c r="AGD1" s="543"/>
      <c r="AGE1" s="543"/>
      <c r="AGF1" s="543"/>
      <c r="AGG1" s="543"/>
      <c r="AGH1" s="543"/>
      <c r="AGI1" s="543"/>
      <c r="AGJ1" s="543"/>
      <c r="AGK1" s="543"/>
      <c r="AGL1" s="543"/>
      <c r="AGM1" s="543"/>
      <c r="AGN1" s="543"/>
      <c r="AGO1" s="543"/>
      <c r="AGP1" s="543"/>
      <c r="AGQ1" s="543"/>
      <c r="AGR1" s="543"/>
      <c r="AGS1" s="543"/>
      <c r="AGT1" s="543"/>
      <c r="AGU1" s="543"/>
      <c r="AGV1" s="543"/>
      <c r="AGW1" s="543"/>
      <c r="AGX1" s="543"/>
      <c r="AGY1" s="543"/>
      <c r="AGZ1" s="543"/>
      <c r="AHA1" s="543"/>
      <c r="AHB1" s="543"/>
      <c r="AHC1" s="543"/>
      <c r="AHD1" s="543"/>
      <c r="AHE1" s="543"/>
      <c r="AHF1" s="543"/>
      <c r="AHG1" s="543"/>
      <c r="AHH1" s="543"/>
      <c r="AHI1" s="543"/>
      <c r="AHJ1" s="543"/>
      <c r="AHK1" s="543"/>
      <c r="AHL1" s="543"/>
      <c r="AHM1" s="543"/>
      <c r="AHN1" s="543"/>
      <c r="AHO1" s="543"/>
      <c r="AHP1" s="543"/>
      <c r="AHQ1" s="543"/>
      <c r="AHR1" s="543"/>
      <c r="AHS1" s="543"/>
      <c r="AHT1" s="543"/>
      <c r="AHU1" s="543"/>
      <c r="AHV1" s="543"/>
      <c r="AHW1" s="543"/>
      <c r="AHX1" s="543"/>
      <c r="AHY1" s="543"/>
      <c r="AHZ1" s="543"/>
      <c r="AIA1" s="543"/>
      <c r="AIB1" s="543"/>
      <c r="AIC1" s="543"/>
      <c r="AID1" s="543"/>
      <c r="AIE1" s="543"/>
      <c r="AIF1" s="543"/>
      <c r="AIG1" s="543"/>
      <c r="AIH1" s="543"/>
      <c r="AII1" s="543"/>
      <c r="AIJ1" s="543"/>
      <c r="AIK1" s="543"/>
      <c r="AIL1" s="543"/>
      <c r="AIM1" s="543"/>
      <c r="AIN1" s="543"/>
      <c r="AIO1" s="543"/>
      <c r="AIP1" s="543"/>
      <c r="AIQ1" s="543"/>
      <c r="AIR1" s="543"/>
      <c r="AIS1" s="543"/>
      <c r="AIT1" s="543"/>
      <c r="AIU1" s="543"/>
      <c r="AIV1" s="543"/>
      <c r="AIW1" s="543"/>
      <c r="AIX1" s="543"/>
      <c r="AIY1" s="543"/>
      <c r="AIZ1" s="543"/>
      <c r="AJA1" s="543"/>
      <c r="AJB1" s="543"/>
      <c r="AJC1" s="543"/>
      <c r="AJD1" s="543"/>
      <c r="AJE1" s="543"/>
      <c r="AJF1" s="543"/>
      <c r="AJG1" s="543"/>
      <c r="AJH1" s="543"/>
      <c r="AJI1" s="543"/>
      <c r="AJJ1" s="543"/>
      <c r="AJK1" s="543"/>
      <c r="AJL1" s="543"/>
      <c r="AJM1" s="543"/>
      <c r="AJN1" s="543"/>
      <c r="AJO1" s="543"/>
      <c r="AJP1" s="543"/>
      <c r="AJQ1" s="543"/>
      <c r="AJR1" s="543"/>
      <c r="AJS1" s="543"/>
      <c r="AJT1" s="543"/>
      <c r="AJU1" s="543"/>
      <c r="AJV1" s="543"/>
      <c r="AJW1" s="543"/>
      <c r="AJX1" s="543"/>
      <c r="AJY1" s="543"/>
      <c r="AJZ1" s="543"/>
      <c r="AKA1" s="543"/>
      <c r="AKB1" s="543"/>
      <c r="AKC1" s="543"/>
      <c r="AKD1" s="543"/>
      <c r="AKE1" s="543"/>
      <c r="AKF1" s="543"/>
      <c r="AKG1" s="543"/>
      <c r="AKH1" s="543"/>
      <c r="AKI1" s="543"/>
      <c r="AKJ1" s="543"/>
      <c r="AKK1" s="543"/>
      <c r="AKL1" s="543"/>
      <c r="AKM1" s="543"/>
      <c r="AKN1" s="543"/>
      <c r="AKO1" s="543"/>
      <c r="AKP1" s="543"/>
      <c r="AKQ1" s="543"/>
      <c r="AKR1" s="543"/>
      <c r="AKS1" s="543"/>
      <c r="AKT1" s="543"/>
      <c r="AKU1" s="543"/>
      <c r="AKV1" s="543"/>
    </row>
    <row r="2" spans="1:984" x14ac:dyDescent="0.25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  <c r="FH2" s="543"/>
      <c r="FI2" s="543"/>
      <c r="FJ2" s="543"/>
      <c r="FK2" s="543"/>
      <c r="FL2" s="543"/>
      <c r="FM2" s="543"/>
      <c r="FN2" s="543"/>
      <c r="FO2" s="543"/>
      <c r="FP2" s="543"/>
      <c r="FQ2" s="543"/>
      <c r="FR2" s="543"/>
      <c r="FS2" s="543"/>
      <c r="FT2" s="543"/>
      <c r="FU2" s="543"/>
      <c r="FV2" s="543"/>
      <c r="FW2" s="543"/>
      <c r="FX2" s="543"/>
      <c r="FY2" s="543"/>
      <c r="FZ2" s="543"/>
      <c r="GA2" s="543"/>
      <c r="GB2" s="543"/>
      <c r="GC2" s="543"/>
      <c r="GD2" s="543"/>
      <c r="GE2" s="543"/>
      <c r="GF2" s="543"/>
      <c r="GG2" s="543"/>
      <c r="GH2" s="543"/>
      <c r="GI2" s="543"/>
      <c r="GJ2" s="543"/>
      <c r="GK2" s="543"/>
      <c r="GL2" s="543"/>
      <c r="GM2" s="543"/>
      <c r="GN2" s="543"/>
      <c r="GO2" s="543"/>
      <c r="GP2" s="543"/>
      <c r="GQ2" s="543"/>
      <c r="GR2" s="543"/>
      <c r="GS2" s="543"/>
      <c r="GT2" s="543"/>
      <c r="GU2" s="543"/>
      <c r="GV2" s="543"/>
      <c r="GW2" s="543"/>
      <c r="GX2" s="543"/>
      <c r="GY2" s="543"/>
      <c r="GZ2" s="543"/>
      <c r="HA2" s="543"/>
      <c r="HB2" s="543"/>
      <c r="HC2" s="543"/>
      <c r="HD2" s="543"/>
      <c r="HE2" s="543"/>
      <c r="HF2" s="543"/>
      <c r="HG2" s="543"/>
      <c r="HH2" s="543"/>
      <c r="HI2" s="543"/>
      <c r="HJ2" s="543"/>
      <c r="HK2" s="543"/>
      <c r="HL2" s="543"/>
      <c r="HM2" s="543"/>
      <c r="HN2" s="543"/>
      <c r="HO2" s="543"/>
      <c r="HP2" s="543"/>
      <c r="HQ2" s="543"/>
      <c r="HR2" s="543"/>
      <c r="HS2" s="543"/>
      <c r="HT2" s="543"/>
      <c r="HU2" s="543"/>
      <c r="HV2" s="543"/>
      <c r="HW2" s="543"/>
      <c r="HX2" s="543"/>
      <c r="HY2" s="543"/>
      <c r="HZ2" s="543"/>
      <c r="IA2" s="543"/>
      <c r="IB2" s="543"/>
      <c r="IC2" s="543"/>
      <c r="ID2" s="543"/>
      <c r="IE2" s="543"/>
      <c r="IF2" s="543"/>
      <c r="IG2" s="543"/>
      <c r="IH2" s="543"/>
      <c r="II2" s="543"/>
      <c r="IJ2" s="543"/>
      <c r="IK2" s="543"/>
      <c r="IL2" s="543"/>
      <c r="IM2" s="543"/>
      <c r="IN2" s="543"/>
      <c r="IO2" s="543"/>
      <c r="IP2" s="543"/>
      <c r="IQ2" s="543"/>
      <c r="IR2" s="543"/>
      <c r="IS2" s="543"/>
      <c r="IT2" s="543"/>
      <c r="IU2" s="543"/>
      <c r="IV2" s="543"/>
      <c r="IW2" s="543"/>
      <c r="IX2" s="543"/>
      <c r="IY2" s="543"/>
      <c r="IZ2" s="543"/>
      <c r="JA2" s="543"/>
      <c r="JB2" s="543"/>
      <c r="JC2" s="543"/>
      <c r="JD2" s="543"/>
      <c r="JE2" s="543"/>
      <c r="JF2" s="543"/>
      <c r="JG2" s="543"/>
      <c r="JH2" s="543"/>
      <c r="JI2" s="543"/>
      <c r="JJ2" s="543"/>
      <c r="JK2" s="543"/>
      <c r="JL2" s="543"/>
      <c r="JM2" s="543"/>
      <c r="JN2" s="543"/>
      <c r="JO2" s="543"/>
      <c r="JP2" s="543"/>
      <c r="JQ2" s="543"/>
      <c r="JR2" s="543"/>
      <c r="JS2" s="543"/>
      <c r="JT2" s="543"/>
      <c r="JU2" s="543"/>
      <c r="JV2" s="543"/>
      <c r="JW2" s="543"/>
      <c r="JX2" s="543"/>
      <c r="JY2" s="543"/>
      <c r="JZ2" s="543"/>
      <c r="KA2" s="543"/>
      <c r="KB2" s="543"/>
      <c r="KC2" s="543"/>
      <c r="KD2" s="543"/>
      <c r="KE2" s="543"/>
      <c r="KF2" s="543"/>
      <c r="KG2" s="543"/>
      <c r="KH2" s="543"/>
      <c r="KI2" s="543"/>
      <c r="KJ2" s="543"/>
      <c r="KK2" s="543"/>
      <c r="KL2" s="543"/>
      <c r="KM2" s="543"/>
      <c r="KN2" s="543"/>
      <c r="KO2" s="543"/>
      <c r="KP2" s="543"/>
      <c r="KQ2" s="543"/>
      <c r="KR2" s="543"/>
      <c r="KS2" s="543"/>
      <c r="KT2" s="543"/>
      <c r="KU2" s="543"/>
      <c r="KV2" s="543"/>
      <c r="KW2" s="543"/>
      <c r="KX2" s="543"/>
      <c r="KY2" s="543"/>
      <c r="KZ2" s="543"/>
      <c r="LA2" s="543"/>
      <c r="LB2" s="543"/>
      <c r="LC2" s="543"/>
      <c r="LD2" s="543"/>
      <c r="LE2" s="543"/>
      <c r="LF2" s="543"/>
      <c r="LG2" s="543"/>
      <c r="LH2" s="543"/>
      <c r="LI2" s="543"/>
      <c r="LJ2" s="543"/>
      <c r="LK2" s="543"/>
      <c r="LL2" s="543"/>
      <c r="LM2" s="543"/>
      <c r="LN2" s="543"/>
      <c r="LO2" s="543"/>
      <c r="LP2" s="543"/>
      <c r="LQ2" s="543"/>
      <c r="LR2" s="543"/>
      <c r="LS2" s="543"/>
      <c r="LT2" s="543"/>
      <c r="LU2" s="543"/>
      <c r="LV2" s="543"/>
      <c r="LW2" s="543"/>
      <c r="LX2" s="543"/>
      <c r="LY2" s="543"/>
      <c r="LZ2" s="543"/>
      <c r="MA2" s="543"/>
      <c r="MB2" s="543"/>
      <c r="MC2" s="543"/>
      <c r="MD2" s="543"/>
      <c r="ME2" s="543"/>
      <c r="MF2" s="543"/>
      <c r="MG2" s="543"/>
      <c r="MH2" s="543"/>
      <c r="MI2" s="543"/>
      <c r="MJ2" s="543"/>
      <c r="MK2" s="543"/>
      <c r="ML2" s="543"/>
      <c r="MM2" s="543"/>
      <c r="MN2" s="543"/>
      <c r="MO2" s="543"/>
      <c r="MP2" s="543"/>
      <c r="MQ2" s="543"/>
      <c r="MR2" s="543"/>
      <c r="MS2" s="543"/>
      <c r="MT2" s="543"/>
      <c r="MU2" s="543"/>
      <c r="MV2" s="543"/>
      <c r="MW2" s="543"/>
      <c r="MX2" s="543"/>
      <c r="MY2" s="543"/>
      <c r="MZ2" s="543"/>
      <c r="NA2" s="543"/>
      <c r="NB2" s="543"/>
      <c r="NC2" s="543"/>
      <c r="ND2" s="543"/>
      <c r="NE2" s="543"/>
      <c r="NF2" s="543"/>
      <c r="NG2" s="543"/>
      <c r="NH2" s="543"/>
      <c r="NI2" s="543"/>
      <c r="NJ2" s="543"/>
      <c r="NK2" s="543"/>
      <c r="NL2" s="543"/>
      <c r="NM2" s="543"/>
      <c r="NN2" s="543"/>
      <c r="NO2" s="543"/>
      <c r="NP2" s="543"/>
      <c r="NQ2" s="543"/>
      <c r="NR2" s="543"/>
      <c r="NS2" s="543"/>
      <c r="NT2" s="543"/>
      <c r="NU2" s="543"/>
      <c r="NV2" s="543"/>
      <c r="NW2" s="543"/>
      <c r="NX2" s="543"/>
      <c r="NY2" s="543"/>
      <c r="NZ2" s="543"/>
      <c r="OA2" s="543"/>
      <c r="OB2" s="543"/>
      <c r="OC2" s="543"/>
      <c r="OD2" s="543"/>
      <c r="OE2" s="543"/>
      <c r="OF2" s="543"/>
      <c r="OG2" s="543"/>
      <c r="OH2" s="543"/>
      <c r="OI2" s="543"/>
      <c r="OJ2" s="543"/>
      <c r="OK2" s="543"/>
      <c r="OL2" s="543"/>
      <c r="OM2" s="543"/>
      <c r="ON2" s="543"/>
      <c r="OO2" s="543"/>
      <c r="OP2" s="543"/>
      <c r="OQ2" s="543"/>
      <c r="OR2" s="543"/>
      <c r="OS2" s="543"/>
      <c r="OT2" s="543"/>
      <c r="OU2" s="543"/>
      <c r="OV2" s="543"/>
      <c r="OW2" s="543"/>
      <c r="OX2" s="543"/>
      <c r="OY2" s="543"/>
      <c r="OZ2" s="543"/>
      <c r="PA2" s="543"/>
      <c r="PB2" s="543"/>
      <c r="PC2" s="543"/>
      <c r="PD2" s="543"/>
      <c r="PE2" s="543"/>
      <c r="PF2" s="543"/>
      <c r="PG2" s="543"/>
      <c r="PH2" s="543"/>
      <c r="PI2" s="543"/>
      <c r="PJ2" s="543"/>
      <c r="PK2" s="543"/>
      <c r="PL2" s="543"/>
      <c r="PM2" s="543"/>
      <c r="PN2" s="543"/>
      <c r="PO2" s="543"/>
      <c r="PP2" s="543"/>
      <c r="PQ2" s="543"/>
      <c r="PR2" s="543"/>
      <c r="PS2" s="543"/>
      <c r="PT2" s="543"/>
      <c r="PU2" s="543"/>
      <c r="PV2" s="543"/>
      <c r="PW2" s="543"/>
      <c r="PX2" s="543"/>
      <c r="PY2" s="543"/>
      <c r="PZ2" s="543"/>
      <c r="QA2" s="543"/>
      <c r="QB2" s="543"/>
      <c r="QC2" s="543"/>
      <c r="QD2" s="543"/>
      <c r="QE2" s="543"/>
      <c r="QF2" s="543"/>
      <c r="QG2" s="543"/>
      <c r="QH2" s="543"/>
      <c r="QI2" s="543"/>
      <c r="QJ2" s="543"/>
      <c r="QK2" s="543"/>
      <c r="QL2" s="543"/>
      <c r="QM2" s="543"/>
      <c r="QN2" s="543"/>
      <c r="QO2" s="543"/>
      <c r="QP2" s="543"/>
      <c r="QQ2" s="543"/>
      <c r="QR2" s="543"/>
      <c r="QS2" s="543"/>
      <c r="QT2" s="543"/>
      <c r="QU2" s="543"/>
      <c r="QV2" s="543"/>
      <c r="QW2" s="543"/>
      <c r="QX2" s="543"/>
      <c r="QY2" s="543"/>
      <c r="QZ2" s="543"/>
      <c r="RA2" s="543"/>
      <c r="RB2" s="543"/>
      <c r="RC2" s="543"/>
      <c r="RD2" s="543"/>
      <c r="RE2" s="543"/>
      <c r="RF2" s="543"/>
      <c r="RG2" s="543"/>
      <c r="RH2" s="543"/>
      <c r="RI2" s="543"/>
      <c r="RJ2" s="543"/>
      <c r="RK2" s="543"/>
      <c r="RL2" s="543"/>
      <c r="RM2" s="543"/>
      <c r="RN2" s="543"/>
      <c r="RO2" s="543"/>
      <c r="RP2" s="543"/>
      <c r="RQ2" s="543"/>
      <c r="RR2" s="543"/>
      <c r="RS2" s="543"/>
      <c r="RT2" s="543"/>
      <c r="RU2" s="543"/>
      <c r="RV2" s="543"/>
      <c r="RW2" s="543"/>
      <c r="RX2" s="543"/>
      <c r="RY2" s="543"/>
      <c r="RZ2" s="543"/>
      <c r="SA2" s="543"/>
      <c r="SB2" s="543"/>
      <c r="SC2" s="543"/>
      <c r="SD2" s="543"/>
      <c r="SE2" s="543"/>
      <c r="SF2" s="543"/>
      <c r="SG2" s="543"/>
      <c r="SH2" s="543"/>
      <c r="SI2" s="543"/>
      <c r="SJ2" s="543"/>
      <c r="SK2" s="543"/>
      <c r="SL2" s="543"/>
      <c r="SM2" s="543"/>
      <c r="SN2" s="543"/>
      <c r="SO2" s="543"/>
      <c r="SP2" s="543"/>
      <c r="SQ2" s="543"/>
      <c r="SR2" s="543"/>
      <c r="SS2" s="543"/>
      <c r="ST2" s="543"/>
      <c r="SU2" s="543"/>
      <c r="SV2" s="543"/>
      <c r="SW2" s="543"/>
      <c r="SX2" s="543"/>
      <c r="SY2" s="543"/>
      <c r="SZ2" s="543"/>
      <c r="TA2" s="543"/>
      <c r="TB2" s="543"/>
      <c r="TC2" s="543"/>
      <c r="TD2" s="543"/>
      <c r="TE2" s="543"/>
      <c r="TF2" s="543"/>
      <c r="TG2" s="543"/>
      <c r="TH2" s="543"/>
      <c r="TI2" s="543"/>
      <c r="TJ2" s="543"/>
      <c r="TK2" s="543"/>
      <c r="TL2" s="543"/>
      <c r="TM2" s="543"/>
      <c r="TN2" s="543"/>
      <c r="TO2" s="543"/>
      <c r="TP2" s="543"/>
      <c r="TQ2" s="543"/>
      <c r="TR2" s="543"/>
      <c r="TS2" s="543"/>
      <c r="TT2" s="543"/>
      <c r="TU2" s="543"/>
      <c r="TV2" s="543"/>
      <c r="TW2" s="543"/>
      <c r="TX2" s="543"/>
      <c r="TY2" s="543"/>
      <c r="TZ2" s="543"/>
      <c r="UA2" s="543"/>
      <c r="UB2" s="543"/>
      <c r="UC2" s="543"/>
      <c r="UD2" s="543"/>
      <c r="UE2" s="543"/>
      <c r="UF2" s="543"/>
      <c r="UG2" s="543"/>
      <c r="UH2" s="543"/>
      <c r="UI2" s="543"/>
      <c r="UJ2" s="543"/>
      <c r="UK2" s="543"/>
      <c r="UL2" s="543"/>
      <c r="UM2" s="543"/>
      <c r="UN2" s="543"/>
      <c r="UO2" s="543"/>
      <c r="UP2" s="543"/>
      <c r="UQ2" s="543"/>
      <c r="UR2" s="543"/>
      <c r="US2" s="543"/>
      <c r="UT2" s="543"/>
      <c r="UU2" s="543"/>
      <c r="UV2" s="543"/>
      <c r="UW2" s="543"/>
      <c r="UX2" s="543"/>
      <c r="UY2" s="543"/>
      <c r="UZ2" s="543"/>
      <c r="VA2" s="543"/>
      <c r="VB2" s="543"/>
      <c r="VC2" s="543"/>
      <c r="VD2" s="543"/>
      <c r="VE2" s="543"/>
      <c r="VF2" s="543"/>
      <c r="VG2" s="543"/>
      <c r="VH2" s="543"/>
      <c r="VI2" s="543"/>
      <c r="VJ2" s="543"/>
      <c r="VK2" s="543"/>
      <c r="VL2" s="543"/>
      <c r="VM2" s="543"/>
      <c r="VN2" s="543"/>
      <c r="VO2" s="543"/>
      <c r="VP2" s="543"/>
      <c r="VQ2" s="543"/>
      <c r="VR2" s="543"/>
      <c r="VS2" s="543"/>
      <c r="VT2" s="543"/>
      <c r="VU2" s="543"/>
      <c r="VV2" s="543"/>
      <c r="VW2" s="543"/>
      <c r="VX2" s="543"/>
      <c r="VY2" s="543"/>
      <c r="VZ2" s="543"/>
      <c r="WA2" s="543"/>
      <c r="WB2" s="543"/>
      <c r="WC2" s="543"/>
      <c r="WD2" s="543"/>
      <c r="WE2" s="543"/>
      <c r="WF2" s="543"/>
      <c r="WG2" s="543"/>
      <c r="WH2" s="543"/>
      <c r="WI2" s="543"/>
      <c r="WJ2" s="543"/>
      <c r="WK2" s="543"/>
      <c r="WL2" s="543"/>
      <c r="WM2" s="543"/>
      <c r="WN2" s="543"/>
      <c r="WO2" s="543"/>
      <c r="WP2" s="543"/>
      <c r="WQ2" s="543"/>
      <c r="WR2" s="543"/>
      <c r="WS2" s="543"/>
      <c r="WT2" s="543"/>
      <c r="WU2" s="543"/>
      <c r="WV2" s="543"/>
      <c r="WW2" s="543"/>
      <c r="WX2" s="543"/>
      <c r="WY2" s="543"/>
      <c r="WZ2" s="543"/>
      <c r="XA2" s="543"/>
      <c r="XB2" s="543"/>
      <c r="XC2" s="543"/>
      <c r="XD2" s="543"/>
      <c r="XE2" s="543"/>
      <c r="XF2" s="543"/>
      <c r="XG2" s="543"/>
      <c r="XH2" s="543"/>
      <c r="XI2" s="543"/>
      <c r="XJ2" s="543"/>
      <c r="XK2" s="543"/>
      <c r="XL2" s="543"/>
      <c r="XM2" s="543"/>
      <c r="XN2" s="543"/>
      <c r="XO2" s="543"/>
      <c r="XP2" s="543"/>
      <c r="XQ2" s="543"/>
      <c r="XR2" s="543"/>
      <c r="XS2" s="543"/>
      <c r="XT2" s="543"/>
      <c r="XU2" s="543"/>
      <c r="XV2" s="543"/>
      <c r="XW2" s="543"/>
      <c r="XX2" s="543"/>
      <c r="XY2" s="543"/>
      <c r="XZ2" s="543"/>
      <c r="YA2" s="543"/>
      <c r="YB2" s="543"/>
      <c r="YC2" s="543"/>
      <c r="YD2" s="543"/>
      <c r="YE2" s="543"/>
      <c r="YF2" s="543"/>
      <c r="YG2" s="543"/>
      <c r="YH2" s="543"/>
      <c r="YI2" s="543"/>
      <c r="YJ2" s="543"/>
      <c r="YK2" s="543"/>
      <c r="YL2" s="543"/>
      <c r="YM2" s="543"/>
      <c r="YN2" s="543"/>
      <c r="YO2" s="543"/>
      <c r="YP2" s="543"/>
      <c r="YQ2" s="543"/>
      <c r="YR2" s="543"/>
      <c r="YS2" s="543"/>
      <c r="YT2" s="543"/>
      <c r="YU2" s="543"/>
      <c r="YV2" s="543"/>
      <c r="YW2" s="543"/>
      <c r="YX2" s="543"/>
      <c r="YY2" s="543"/>
      <c r="YZ2" s="543"/>
      <c r="ZA2" s="543"/>
      <c r="ZB2" s="543"/>
      <c r="ZC2" s="543"/>
      <c r="ZD2" s="543"/>
      <c r="ZE2" s="543"/>
      <c r="ZF2" s="543"/>
      <c r="ZG2" s="543"/>
      <c r="ZH2" s="543"/>
      <c r="ZI2" s="543"/>
      <c r="ZJ2" s="543"/>
      <c r="ZK2" s="543"/>
      <c r="ZL2" s="543"/>
      <c r="ZM2" s="543"/>
      <c r="ZN2" s="543"/>
      <c r="ZO2" s="543"/>
      <c r="ZP2" s="543"/>
      <c r="ZQ2" s="543"/>
      <c r="ZR2" s="543"/>
      <c r="ZS2" s="543"/>
      <c r="ZT2" s="543"/>
      <c r="ZU2" s="543"/>
      <c r="ZV2" s="543"/>
      <c r="ZW2" s="543"/>
      <c r="ZX2" s="543"/>
      <c r="ZY2" s="543"/>
      <c r="ZZ2" s="543"/>
      <c r="AAA2" s="543"/>
      <c r="AAB2" s="543"/>
      <c r="AAC2" s="543"/>
      <c r="AAD2" s="543"/>
      <c r="AAE2" s="543"/>
      <c r="AAF2" s="543"/>
      <c r="AAG2" s="543"/>
      <c r="AAH2" s="543"/>
      <c r="AAI2" s="543"/>
      <c r="AAJ2" s="543"/>
      <c r="AAK2" s="543"/>
      <c r="AAL2" s="543"/>
      <c r="AAM2" s="543"/>
      <c r="AAN2" s="543"/>
      <c r="AAO2" s="543"/>
      <c r="AAP2" s="543"/>
      <c r="AAQ2" s="543"/>
      <c r="AAR2" s="543"/>
      <c r="AAS2" s="543"/>
      <c r="AAT2" s="543"/>
      <c r="AAU2" s="543"/>
      <c r="AAV2" s="543"/>
      <c r="AAW2" s="543"/>
      <c r="AAX2" s="543"/>
      <c r="AAY2" s="543"/>
      <c r="AAZ2" s="543"/>
      <c r="ABA2" s="543"/>
      <c r="ABB2" s="543"/>
      <c r="ABC2" s="543"/>
      <c r="ABD2" s="543"/>
      <c r="ABE2" s="543"/>
      <c r="ABF2" s="543"/>
      <c r="ABG2" s="543"/>
      <c r="ABH2" s="543"/>
      <c r="ABI2" s="543"/>
      <c r="ABJ2" s="543"/>
      <c r="ABK2" s="543"/>
      <c r="ABL2" s="543"/>
      <c r="ABM2" s="543"/>
      <c r="ABN2" s="543"/>
      <c r="ABO2" s="543"/>
      <c r="ABP2" s="543"/>
      <c r="ABQ2" s="543"/>
      <c r="ABR2" s="543"/>
      <c r="ABS2" s="543"/>
      <c r="ABT2" s="543"/>
      <c r="ABU2" s="543"/>
      <c r="ABV2" s="543"/>
      <c r="ABW2" s="543"/>
      <c r="ABX2" s="543"/>
      <c r="ABY2" s="543"/>
      <c r="ABZ2" s="543"/>
      <c r="ACA2" s="543"/>
      <c r="ACB2" s="543"/>
      <c r="ACC2" s="543"/>
      <c r="ACD2" s="543"/>
      <c r="ACE2" s="543"/>
      <c r="ACF2" s="543"/>
      <c r="ACG2" s="543"/>
      <c r="ACH2" s="543"/>
      <c r="ACI2" s="543"/>
      <c r="ACJ2" s="543"/>
      <c r="ACK2" s="543"/>
      <c r="ACL2" s="543"/>
      <c r="ACM2" s="543"/>
      <c r="ACN2" s="543"/>
      <c r="ACO2" s="543"/>
      <c r="ACP2" s="543"/>
      <c r="ACQ2" s="543"/>
      <c r="ACR2" s="543"/>
      <c r="ACS2" s="543"/>
      <c r="ACT2" s="543"/>
      <c r="ACU2" s="543"/>
      <c r="ACV2" s="543"/>
      <c r="ACW2" s="543"/>
      <c r="ACX2" s="543"/>
      <c r="ACY2" s="543"/>
      <c r="ACZ2" s="543"/>
      <c r="ADA2" s="543"/>
      <c r="ADB2" s="543"/>
      <c r="ADC2" s="543"/>
      <c r="ADD2" s="543"/>
      <c r="ADE2" s="543"/>
      <c r="ADF2" s="543"/>
      <c r="ADG2" s="543"/>
      <c r="ADH2" s="543"/>
      <c r="ADI2" s="543"/>
      <c r="ADJ2" s="543"/>
      <c r="ADK2" s="543"/>
      <c r="ADL2" s="543"/>
      <c r="ADM2" s="543"/>
      <c r="ADN2" s="543"/>
      <c r="ADO2" s="543"/>
      <c r="ADP2" s="543"/>
      <c r="ADQ2" s="543"/>
      <c r="ADR2" s="543"/>
      <c r="ADS2" s="543"/>
      <c r="ADT2" s="543"/>
      <c r="ADU2" s="543"/>
      <c r="ADV2" s="543"/>
      <c r="ADW2" s="543"/>
      <c r="ADX2" s="543"/>
      <c r="ADY2" s="543"/>
      <c r="ADZ2" s="543"/>
      <c r="AEA2" s="543"/>
      <c r="AEB2" s="543"/>
      <c r="AEC2" s="543"/>
      <c r="AED2" s="543"/>
      <c r="AEE2" s="543"/>
      <c r="AEF2" s="543"/>
      <c r="AEG2" s="543"/>
      <c r="AEH2" s="543"/>
      <c r="AEI2" s="543"/>
      <c r="AEJ2" s="543"/>
      <c r="AEK2" s="543"/>
      <c r="AEL2" s="543"/>
      <c r="AEM2" s="543"/>
      <c r="AEN2" s="543"/>
      <c r="AEO2" s="543"/>
      <c r="AEP2" s="543"/>
      <c r="AEQ2" s="543"/>
      <c r="AER2" s="543"/>
      <c r="AES2" s="543"/>
      <c r="AET2" s="543"/>
      <c r="AEU2" s="543"/>
      <c r="AEV2" s="543"/>
      <c r="AEW2" s="543"/>
      <c r="AEX2" s="543"/>
      <c r="AEY2" s="543"/>
      <c r="AEZ2" s="543"/>
      <c r="AFA2" s="543"/>
      <c r="AFB2" s="543"/>
      <c r="AFC2" s="543"/>
      <c r="AFD2" s="543"/>
      <c r="AFE2" s="543"/>
      <c r="AFF2" s="543"/>
      <c r="AFG2" s="543"/>
      <c r="AFH2" s="543"/>
      <c r="AFI2" s="543"/>
      <c r="AFJ2" s="543"/>
      <c r="AFK2" s="543"/>
      <c r="AFL2" s="543"/>
      <c r="AFM2" s="543"/>
      <c r="AFN2" s="543"/>
      <c r="AFO2" s="543"/>
      <c r="AFP2" s="543"/>
      <c r="AFQ2" s="543"/>
      <c r="AFR2" s="543"/>
      <c r="AFS2" s="543"/>
      <c r="AFT2" s="543"/>
      <c r="AFU2" s="543"/>
      <c r="AFV2" s="543"/>
      <c r="AFW2" s="543"/>
      <c r="AFX2" s="543"/>
      <c r="AFY2" s="543"/>
      <c r="AFZ2" s="543"/>
      <c r="AGA2" s="543"/>
      <c r="AGB2" s="543"/>
      <c r="AGC2" s="543"/>
      <c r="AGD2" s="543"/>
      <c r="AGE2" s="543"/>
      <c r="AGF2" s="543"/>
      <c r="AGG2" s="543"/>
      <c r="AGH2" s="543"/>
      <c r="AGI2" s="543"/>
      <c r="AGJ2" s="543"/>
      <c r="AGK2" s="543"/>
      <c r="AGL2" s="543"/>
      <c r="AGM2" s="543"/>
      <c r="AGN2" s="543"/>
      <c r="AGO2" s="543"/>
      <c r="AGP2" s="543"/>
      <c r="AGQ2" s="543"/>
      <c r="AGR2" s="543"/>
      <c r="AGS2" s="543"/>
      <c r="AGT2" s="543"/>
      <c r="AGU2" s="543"/>
      <c r="AGV2" s="543"/>
      <c r="AGW2" s="543"/>
      <c r="AGX2" s="543"/>
      <c r="AGY2" s="543"/>
      <c r="AGZ2" s="543"/>
      <c r="AHA2" s="543"/>
      <c r="AHB2" s="543"/>
      <c r="AHC2" s="543"/>
      <c r="AHD2" s="543"/>
      <c r="AHE2" s="543"/>
      <c r="AHF2" s="543"/>
      <c r="AHG2" s="543"/>
      <c r="AHH2" s="543"/>
      <c r="AHI2" s="543"/>
      <c r="AHJ2" s="543"/>
      <c r="AHK2" s="543"/>
      <c r="AHL2" s="543"/>
      <c r="AHM2" s="543"/>
      <c r="AHN2" s="543"/>
      <c r="AHO2" s="543"/>
      <c r="AHP2" s="543"/>
      <c r="AHQ2" s="543"/>
      <c r="AHR2" s="543"/>
      <c r="AHS2" s="543"/>
      <c r="AHT2" s="543"/>
      <c r="AHU2" s="543"/>
      <c r="AHV2" s="543"/>
      <c r="AHW2" s="543"/>
      <c r="AHX2" s="543"/>
      <c r="AHY2" s="543"/>
      <c r="AHZ2" s="543"/>
      <c r="AIA2" s="543"/>
      <c r="AIB2" s="543"/>
      <c r="AIC2" s="543"/>
      <c r="AID2" s="543"/>
      <c r="AIE2" s="543"/>
      <c r="AIF2" s="543"/>
      <c r="AIG2" s="543"/>
      <c r="AIH2" s="543"/>
      <c r="AII2" s="543"/>
      <c r="AIJ2" s="543"/>
      <c r="AIK2" s="543"/>
      <c r="AIL2" s="543"/>
      <c r="AIM2" s="543"/>
      <c r="AIN2" s="543"/>
      <c r="AIO2" s="543"/>
      <c r="AIP2" s="543"/>
      <c r="AIQ2" s="543"/>
      <c r="AIR2" s="543"/>
      <c r="AIS2" s="543"/>
      <c r="AIT2" s="543"/>
      <c r="AIU2" s="543"/>
      <c r="AIV2" s="543"/>
      <c r="AIW2" s="543"/>
      <c r="AIX2" s="543"/>
      <c r="AIY2" s="543"/>
      <c r="AIZ2" s="543"/>
      <c r="AJA2" s="543"/>
      <c r="AJB2" s="543"/>
      <c r="AJC2" s="543"/>
      <c r="AJD2" s="543"/>
      <c r="AJE2" s="543"/>
      <c r="AJF2" s="543"/>
      <c r="AJG2" s="543"/>
      <c r="AJH2" s="543"/>
      <c r="AJI2" s="543"/>
      <c r="AJJ2" s="543"/>
      <c r="AJK2" s="543"/>
      <c r="AJL2" s="543"/>
      <c r="AJM2" s="543"/>
      <c r="AJN2" s="543"/>
      <c r="AJO2" s="543"/>
      <c r="AJP2" s="543"/>
      <c r="AJQ2" s="543"/>
      <c r="AJR2" s="543"/>
      <c r="AJS2" s="543"/>
      <c r="AJT2" s="543"/>
      <c r="AJU2" s="543"/>
      <c r="AJV2" s="543"/>
      <c r="AJW2" s="543"/>
      <c r="AJX2" s="543"/>
      <c r="AJY2" s="543"/>
      <c r="AJZ2" s="543"/>
      <c r="AKA2" s="543"/>
      <c r="AKB2" s="543"/>
      <c r="AKC2" s="543"/>
      <c r="AKD2" s="543"/>
      <c r="AKE2" s="543"/>
      <c r="AKF2" s="543"/>
      <c r="AKG2" s="543"/>
      <c r="AKH2" s="543"/>
      <c r="AKI2" s="543"/>
      <c r="AKJ2" s="543"/>
      <c r="AKK2" s="543"/>
      <c r="AKL2" s="543"/>
      <c r="AKM2" s="543"/>
      <c r="AKN2" s="543"/>
      <c r="AKO2" s="543"/>
      <c r="AKP2" s="543"/>
      <c r="AKQ2" s="543"/>
      <c r="AKR2" s="543"/>
      <c r="AKS2" s="543"/>
      <c r="AKT2" s="543"/>
      <c r="AKU2" s="543"/>
      <c r="AKV2" s="543"/>
    </row>
    <row r="3" spans="1:984" ht="22.15" customHeight="1" x14ac:dyDescent="0.25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M3" s="544"/>
      <c r="N3" s="545"/>
      <c r="O3" s="545"/>
      <c r="P3" s="545"/>
      <c r="Q3" s="545"/>
      <c r="R3" s="545"/>
      <c r="S3" s="545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</row>
    <row r="4" spans="1:984" ht="22.15" customHeight="1" x14ac:dyDescent="0.25">
      <c r="A4" s="679" t="s">
        <v>238</v>
      </c>
      <c r="B4" s="680"/>
      <c r="C4" s="680"/>
      <c r="D4" s="680"/>
      <c r="E4" s="680"/>
      <c r="F4" s="680"/>
      <c r="G4" s="680"/>
      <c r="H4" s="680"/>
      <c r="I4" s="680"/>
      <c r="J4" s="680"/>
      <c r="M4" s="544"/>
      <c r="N4" s="545"/>
      <c r="O4" s="545"/>
      <c r="P4" s="545"/>
      <c r="Q4" s="545"/>
      <c r="R4" s="545"/>
      <c r="S4" s="545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</row>
    <row r="5" spans="1:984" ht="22.15" customHeight="1" x14ac:dyDescent="0.25">
      <c r="A5" s="631" t="s">
        <v>189</v>
      </c>
      <c r="B5" s="632" t="s">
        <v>110</v>
      </c>
      <c r="C5" s="633" t="s">
        <v>210</v>
      </c>
      <c r="D5" s="633"/>
      <c r="E5" s="633"/>
      <c r="F5" s="633"/>
      <c r="G5" s="633" t="s">
        <v>190</v>
      </c>
      <c r="H5" s="685" t="s">
        <v>319</v>
      </c>
      <c r="I5" s="686"/>
      <c r="J5" s="693"/>
      <c r="K5" s="685" t="s">
        <v>319</v>
      </c>
      <c r="L5" s="686"/>
      <c r="M5" s="646" t="s">
        <v>530</v>
      </c>
      <c r="N5" s="690" t="s">
        <v>380</v>
      </c>
      <c r="O5" s="688" t="s">
        <v>319</v>
      </c>
      <c r="P5" s="689"/>
      <c r="Q5" s="690" t="s">
        <v>381</v>
      </c>
      <c r="R5" s="685" t="s">
        <v>319</v>
      </c>
      <c r="S5" s="686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</row>
    <row r="6" spans="1:984" ht="43.5" customHeight="1" x14ac:dyDescent="0.25">
      <c r="A6" s="631"/>
      <c r="B6" s="632"/>
      <c r="C6" s="633"/>
      <c r="D6" s="633"/>
      <c r="E6" s="633"/>
      <c r="F6" s="633"/>
      <c r="G6" s="633"/>
      <c r="H6" s="316" t="s">
        <v>84</v>
      </c>
      <c r="I6" s="316" t="s">
        <v>85</v>
      </c>
      <c r="J6" s="316" t="s">
        <v>86</v>
      </c>
      <c r="K6" s="316" t="s">
        <v>350</v>
      </c>
      <c r="L6" s="530" t="s">
        <v>349</v>
      </c>
      <c r="M6" s="646"/>
      <c r="N6" s="690"/>
      <c r="O6" s="531" t="s">
        <v>350</v>
      </c>
      <c r="P6" s="532" t="s">
        <v>349</v>
      </c>
      <c r="Q6" s="690"/>
      <c r="R6" s="533" t="s">
        <v>350</v>
      </c>
      <c r="S6" s="534" t="s">
        <v>349</v>
      </c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543"/>
      <c r="EF6" s="543"/>
      <c r="EG6" s="543"/>
      <c r="EH6" s="543"/>
      <c r="EI6" s="543"/>
      <c r="EJ6" s="543"/>
      <c r="EK6" s="543"/>
      <c r="EL6" s="543"/>
      <c r="EM6" s="543"/>
      <c r="EN6" s="543"/>
      <c r="EO6" s="543"/>
      <c r="EP6" s="543"/>
      <c r="EQ6" s="543"/>
      <c r="ER6" s="543"/>
      <c r="ES6" s="543"/>
      <c r="ET6" s="543"/>
      <c r="EU6" s="543"/>
      <c r="EV6" s="543"/>
      <c r="EW6" s="543"/>
      <c r="EX6" s="543"/>
      <c r="EY6" s="543"/>
      <c r="EZ6" s="543"/>
      <c r="FA6" s="543"/>
      <c r="FB6" s="543"/>
      <c r="FC6" s="543"/>
      <c r="FD6" s="543"/>
      <c r="FE6" s="543"/>
      <c r="FF6" s="543"/>
      <c r="FG6" s="543"/>
      <c r="FH6" s="543"/>
      <c r="FI6" s="543"/>
      <c r="FJ6" s="543"/>
      <c r="FK6" s="543"/>
      <c r="FL6" s="543"/>
      <c r="FM6" s="543"/>
      <c r="FN6" s="543"/>
      <c r="FO6" s="543"/>
      <c r="FP6" s="543"/>
      <c r="FQ6" s="543"/>
      <c r="FR6" s="543"/>
      <c r="FS6" s="543"/>
      <c r="FT6" s="543"/>
      <c r="FU6" s="543"/>
      <c r="FV6" s="543"/>
      <c r="FW6" s="543"/>
      <c r="FX6" s="543"/>
      <c r="FY6" s="543"/>
      <c r="FZ6" s="543"/>
      <c r="GA6" s="543"/>
      <c r="GB6" s="543"/>
      <c r="GC6" s="543"/>
      <c r="GD6" s="543"/>
      <c r="GE6" s="543"/>
      <c r="GF6" s="543"/>
      <c r="GG6" s="543"/>
      <c r="GH6" s="543"/>
      <c r="GI6" s="543"/>
      <c r="GJ6" s="543"/>
      <c r="GK6" s="543"/>
      <c r="GL6" s="543"/>
      <c r="GM6" s="543"/>
      <c r="GN6" s="543"/>
      <c r="GO6" s="543"/>
      <c r="GP6" s="543"/>
      <c r="GQ6" s="543"/>
      <c r="GR6" s="543"/>
      <c r="GS6" s="543"/>
      <c r="GT6" s="543"/>
      <c r="GU6" s="543"/>
      <c r="GV6" s="543"/>
      <c r="GW6" s="543"/>
      <c r="GX6" s="543"/>
      <c r="GY6" s="543"/>
      <c r="GZ6" s="543"/>
      <c r="HA6" s="543"/>
      <c r="HB6" s="543"/>
      <c r="HC6" s="543"/>
      <c r="HD6" s="543"/>
      <c r="HE6" s="543"/>
      <c r="HF6" s="543"/>
      <c r="HG6" s="543"/>
      <c r="HH6" s="543"/>
      <c r="HI6" s="543"/>
      <c r="HJ6" s="543"/>
      <c r="HK6" s="543"/>
      <c r="HL6" s="543"/>
      <c r="HM6" s="543"/>
      <c r="HN6" s="543"/>
      <c r="HO6" s="543"/>
      <c r="HP6" s="543"/>
      <c r="HQ6" s="543"/>
      <c r="HR6" s="543"/>
      <c r="HS6" s="543"/>
      <c r="HT6" s="543"/>
      <c r="HU6" s="543"/>
      <c r="HV6" s="543"/>
      <c r="HW6" s="543"/>
      <c r="HX6" s="543"/>
      <c r="HY6" s="543"/>
      <c r="HZ6" s="543"/>
      <c r="IA6" s="543"/>
      <c r="IB6" s="543"/>
      <c r="IC6" s="543"/>
      <c r="ID6" s="543"/>
      <c r="IE6" s="543"/>
      <c r="IF6" s="543"/>
      <c r="IG6" s="543"/>
      <c r="IH6" s="543"/>
      <c r="II6" s="543"/>
      <c r="IJ6" s="543"/>
      <c r="IK6" s="543"/>
      <c r="IL6" s="543"/>
      <c r="IM6" s="543"/>
      <c r="IN6" s="543"/>
      <c r="IO6" s="543"/>
      <c r="IP6" s="543"/>
      <c r="IQ6" s="543"/>
      <c r="IR6" s="543"/>
      <c r="IS6" s="543"/>
      <c r="IT6" s="543"/>
      <c r="IU6" s="543"/>
      <c r="IV6" s="543"/>
      <c r="IW6" s="543"/>
      <c r="IX6" s="543"/>
      <c r="IY6" s="543"/>
      <c r="IZ6" s="543"/>
      <c r="JA6" s="543"/>
      <c r="JB6" s="543"/>
      <c r="JC6" s="543"/>
      <c r="JD6" s="543"/>
      <c r="JE6" s="543"/>
      <c r="JF6" s="543"/>
      <c r="JG6" s="543"/>
      <c r="JH6" s="543"/>
      <c r="JI6" s="543"/>
      <c r="JJ6" s="543"/>
      <c r="JK6" s="543"/>
      <c r="JL6" s="543"/>
      <c r="JM6" s="543"/>
      <c r="JN6" s="543"/>
      <c r="JO6" s="543"/>
      <c r="JP6" s="543"/>
      <c r="JQ6" s="543"/>
      <c r="JR6" s="543"/>
      <c r="JS6" s="543"/>
      <c r="JT6" s="543"/>
      <c r="JU6" s="543"/>
      <c r="JV6" s="543"/>
      <c r="JW6" s="543"/>
      <c r="JX6" s="543"/>
      <c r="JY6" s="543"/>
      <c r="JZ6" s="543"/>
      <c r="KA6" s="543"/>
      <c r="KB6" s="543"/>
      <c r="KC6" s="543"/>
      <c r="KD6" s="543"/>
      <c r="KE6" s="543"/>
      <c r="KF6" s="543"/>
      <c r="KG6" s="543"/>
      <c r="KH6" s="543"/>
      <c r="KI6" s="543"/>
      <c r="KJ6" s="543"/>
      <c r="KK6" s="543"/>
      <c r="KL6" s="543"/>
      <c r="KM6" s="543"/>
      <c r="KN6" s="543"/>
      <c r="KO6" s="543"/>
      <c r="KP6" s="543"/>
      <c r="KQ6" s="543"/>
      <c r="KR6" s="543"/>
      <c r="KS6" s="543"/>
      <c r="KT6" s="543"/>
      <c r="KU6" s="543"/>
      <c r="KV6" s="543"/>
      <c r="KW6" s="543"/>
      <c r="KX6" s="543"/>
      <c r="KY6" s="543"/>
      <c r="KZ6" s="543"/>
      <c r="LA6" s="543"/>
      <c r="LB6" s="543"/>
      <c r="LC6" s="543"/>
      <c r="LD6" s="543"/>
      <c r="LE6" s="543"/>
      <c r="LF6" s="543"/>
      <c r="LG6" s="543"/>
      <c r="LH6" s="543"/>
      <c r="LI6" s="543"/>
      <c r="LJ6" s="543"/>
      <c r="LK6" s="543"/>
      <c r="LL6" s="543"/>
      <c r="LM6" s="543"/>
      <c r="LN6" s="543"/>
      <c r="LO6" s="543"/>
      <c r="LP6" s="543"/>
      <c r="LQ6" s="543"/>
      <c r="LR6" s="543"/>
      <c r="LS6" s="543"/>
      <c r="LT6" s="543"/>
      <c r="LU6" s="543"/>
      <c r="LV6" s="543"/>
      <c r="LW6" s="543"/>
      <c r="LX6" s="543"/>
      <c r="LY6" s="543"/>
      <c r="LZ6" s="543"/>
      <c r="MA6" s="543"/>
      <c r="MB6" s="543"/>
      <c r="MC6" s="543"/>
      <c r="MD6" s="543"/>
      <c r="ME6" s="543"/>
      <c r="MF6" s="543"/>
      <c r="MG6" s="543"/>
      <c r="MH6" s="543"/>
      <c r="MI6" s="543"/>
      <c r="MJ6" s="543"/>
      <c r="MK6" s="543"/>
      <c r="ML6" s="543"/>
      <c r="MM6" s="543"/>
      <c r="MN6" s="543"/>
      <c r="MO6" s="543"/>
      <c r="MP6" s="543"/>
      <c r="MQ6" s="543"/>
      <c r="MR6" s="543"/>
      <c r="MS6" s="543"/>
      <c r="MT6" s="543"/>
      <c r="MU6" s="543"/>
      <c r="MV6" s="543"/>
      <c r="MW6" s="543"/>
      <c r="MX6" s="543"/>
      <c r="MY6" s="543"/>
      <c r="MZ6" s="543"/>
      <c r="NA6" s="543"/>
      <c r="NB6" s="543"/>
      <c r="NC6" s="543"/>
      <c r="ND6" s="543"/>
      <c r="NE6" s="543"/>
      <c r="NF6" s="543"/>
      <c r="NG6" s="543"/>
      <c r="NH6" s="543"/>
      <c r="NI6" s="543"/>
      <c r="NJ6" s="543"/>
      <c r="NK6" s="543"/>
      <c r="NL6" s="543"/>
      <c r="NM6" s="543"/>
      <c r="NN6" s="543"/>
      <c r="NO6" s="543"/>
      <c r="NP6" s="543"/>
      <c r="NQ6" s="543"/>
      <c r="NR6" s="543"/>
      <c r="NS6" s="543"/>
      <c r="NT6" s="543"/>
      <c r="NU6" s="543"/>
      <c r="NV6" s="543"/>
      <c r="NW6" s="543"/>
      <c r="NX6" s="543"/>
      <c r="NY6" s="543"/>
      <c r="NZ6" s="543"/>
      <c r="OA6" s="543"/>
      <c r="OB6" s="543"/>
      <c r="OC6" s="543"/>
      <c r="OD6" s="543"/>
      <c r="OE6" s="543"/>
      <c r="OF6" s="543"/>
      <c r="OG6" s="543"/>
      <c r="OH6" s="543"/>
      <c r="OI6" s="543"/>
      <c r="OJ6" s="543"/>
      <c r="OK6" s="543"/>
      <c r="OL6" s="543"/>
      <c r="OM6" s="543"/>
      <c r="ON6" s="543"/>
      <c r="OO6" s="543"/>
      <c r="OP6" s="543"/>
      <c r="OQ6" s="543"/>
      <c r="OR6" s="543"/>
      <c r="OS6" s="543"/>
      <c r="OT6" s="543"/>
      <c r="OU6" s="543"/>
      <c r="OV6" s="543"/>
      <c r="OW6" s="543"/>
      <c r="OX6" s="543"/>
      <c r="OY6" s="543"/>
      <c r="OZ6" s="543"/>
      <c r="PA6" s="543"/>
      <c r="PB6" s="543"/>
      <c r="PC6" s="543"/>
      <c r="PD6" s="543"/>
      <c r="PE6" s="543"/>
      <c r="PF6" s="543"/>
      <c r="PG6" s="543"/>
      <c r="PH6" s="543"/>
      <c r="PI6" s="543"/>
      <c r="PJ6" s="543"/>
      <c r="PK6" s="543"/>
      <c r="PL6" s="543"/>
      <c r="PM6" s="543"/>
      <c r="PN6" s="543"/>
      <c r="PO6" s="543"/>
      <c r="PP6" s="543"/>
      <c r="PQ6" s="543"/>
      <c r="PR6" s="543"/>
      <c r="PS6" s="543"/>
      <c r="PT6" s="543"/>
      <c r="PU6" s="543"/>
      <c r="PV6" s="543"/>
      <c r="PW6" s="543"/>
      <c r="PX6" s="543"/>
      <c r="PY6" s="543"/>
      <c r="PZ6" s="543"/>
      <c r="QA6" s="543"/>
      <c r="QB6" s="543"/>
      <c r="QC6" s="543"/>
      <c r="QD6" s="543"/>
      <c r="QE6" s="543"/>
      <c r="QF6" s="543"/>
      <c r="QG6" s="543"/>
      <c r="QH6" s="543"/>
      <c r="QI6" s="543"/>
      <c r="QJ6" s="543"/>
      <c r="QK6" s="543"/>
      <c r="QL6" s="543"/>
      <c r="QM6" s="543"/>
      <c r="QN6" s="543"/>
      <c r="QO6" s="543"/>
      <c r="QP6" s="543"/>
      <c r="QQ6" s="543"/>
      <c r="QR6" s="543"/>
      <c r="QS6" s="543"/>
      <c r="QT6" s="543"/>
      <c r="QU6" s="543"/>
      <c r="QV6" s="543"/>
      <c r="QW6" s="543"/>
      <c r="QX6" s="543"/>
      <c r="QY6" s="543"/>
      <c r="QZ6" s="543"/>
      <c r="RA6" s="543"/>
      <c r="RB6" s="543"/>
      <c r="RC6" s="543"/>
      <c r="RD6" s="543"/>
      <c r="RE6" s="543"/>
      <c r="RF6" s="543"/>
      <c r="RG6" s="543"/>
      <c r="RH6" s="543"/>
      <c r="RI6" s="543"/>
      <c r="RJ6" s="543"/>
      <c r="RK6" s="543"/>
      <c r="RL6" s="543"/>
      <c r="RM6" s="543"/>
      <c r="RN6" s="543"/>
      <c r="RO6" s="543"/>
      <c r="RP6" s="543"/>
      <c r="RQ6" s="543"/>
      <c r="RR6" s="543"/>
      <c r="RS6" s="543"/>
      <c r="RT6" s="543"/>
      <c r="RU6" s="543"/>
      <c r="RV6" s="543"/>
      <c r="RW6" s="543"/>
      <c r="RX6" s="543"/>
      <c r="RY6" s="543"/>
      <c r="RZ6" s="543"/>
      <c r="SA6" s="543"/>
      <c r="SB6" s="543"/>
      <c r="SC6" s="543"/>
      <c r="SD6" s="543"/>
      <c r="SE6" s="543"/>
      <c r="SF6" s="543"/>
      <c r="SG6" s="543"/>
      <c r="SH6" s="543"/>
      <c r="SI6" s="543"/>
      <c r="SJ6" s="543"/>
      <c r="SK6" s="543"/>
      <c r="SL6" s="543"/>
      <c r="SM6" s="543"/>
      <c r="SN6" s="543"/>
      <c r="SO6" s="543"/>
      <c r="SP6" s="543"/>
      <c r="SQ6" s="543"/>
      <c r="SR6" s="543"/>
      <c r="SS6" s="543"/>
      <c r="ST6" s="543"/>
      <c r="SU6" s="543"/>
      <c r="SV6" s="543"/>
      <c r="SW6" s="543"/>
      <c r="SX6" s="543"/>
      <c r="SY6" s="543"/>
      <c r="SZ6" s="543"/>
      <c r="TA6" s="543"/>
      <c r="TB6" s="543"/>
      <c r="TC6" s="543"/>
      <c r="TD6" s="543"/>
      <c r="TE6" s="543"/>
      <c r="TF6" s="543"/>
      <c r="TG6" s="543"/>
      <c r="TH6" s="543"/>
      <c r="TI6" s="543"/>
      <c r="TJ6" s="543"/>
      <c r="TK6" s="543"/>
      <c r="TL6" s="543"/>
      <c r="TM6" s="543"/>
      <c r="TN6" s="543"/>
      <c r="TO6" s="543"/>
      <c r="TP6" s="543"/>
      <c r="TQ6" s="543"/>
      <c r="TR6" s="543"/>
      <c r="TS6" s="543"/>
      <c r="TT6" s="543"/>
      <c r="TU6" s="543"/>
      <c r="TV6" s="543"/>
      <c r="TW6" s="543"/>
      <c r="TX6" s="543"/>
      <c r="TY6" s="543"/>
      <c r="TZ6" s="543"/>
      <c r="UA6" s="543"/>
      <c r="UB6" s="543"/>
      <c r="UC6" s="543"/>
      <c r="UD6" s="543"/>
      <c r="UE6" s="543"/>
      <c r="UF6" s="543"/>
      <c r="UG6" s="543"/>
      <c r="UH6" s="543"/>
      <c r="UI6" s="543"/>
      <c r="UJ6" s="543"/>
      <c r="UK6" s="543"/>
      <c r="UL6" s="543"/>
      <c r="UM6" s="543"/>
      <c r="UN6" s="543"/>
      <c r="UO6" s="543"/>
      <c r="UP6" s="543"/>
      <c r="UQ6" s="543"/>
      <c r="UR6" s="543"/>
      <c r="US6" s="543"/>
      <c r="UT6" s="543"/>
      <c r="UU6" s="543"/>
      <c r="UV6" s="543"/>
      <c r="UW6" s="543"/>
      <c r="UX6" s="543"/>
      <c r="UY6" s="543"/>
      <c r="UZ6" s="543"/>
      <c r="VA6" s="543"/>
      <c r="VB6" s="543"/>
      <c r="VC6" s="543"/>
      <c r="VD6" s="543"/>
      <c r="VE6" s="543"/>
      <c r="VF6" s="543"/>
      <c r="VG6" s="543"/>
      <c r="VH6" s="543"/>
      <c r="VI6" s="543"/>
      <c r="VJ6" s="543"/>
      <c r="VK6" s="543"/>
      <c r="VL6" s="543"/>
      <c r="VM6" s="543"/>
      <c r="VN6" s="543"/>
      <c r="VO6" s="543"/>
      <c r="VP6" s="543"/>
      <c r="VQ6" s="543"/>
      <c r="VR6" s="543"/>
      <c r="VS6" s="543"/>
      <c r="VT6" s="543"/>
      <c r="VU6" s="543"/>
      <c r="VV6" s="543"/>
      <c r="VW6" s="543"/>
      <c r="VX6" s="543"/>
      <c r="VY6" s="543"/>
      <c r="VZ6" s="543"/>
      <c r="WA6" s="543"/>
      <c r="WB6" s="543"/>
      <c r="WC6" s="543"/>
      <c r="WD6" s="543"/>
      <c r="WE6" s="543"/>
      <c r="WF6" s="543"/>
      <c r="WG6" s="543"/>
      <c r="WH6" s="543"/>
      <c r="WI6" s="543"/>
      <c r="WJ6" s="543"/>
      <c r="WK6" s="543"/>
      <c r="WL6" s="543"/>
      <c r="WM6" s="543"/>
      <c r="WN6" s="543"/>
      <c r="WO6" s="543"/>
      <c r="WP6" s="543"/>
      <c r="WQ6" s="543"/>
      <c r="WR6" s="543"/>
      <c r="WS6" s="543"/>
      <c r="WT6" s="543"/>
      <c r="WU6" s="543"/>
      <c r="WV6" s="543"/>
      <c r="WW6" s="543"/>
      <c r="WX6" s="543"/>
      <c r="WY6" s="543"/>
      <c r="WZ6" s="543"/>
      <c r="XA6" s="543"/>
      <c r="XB6" s="543"/>
      <c r="XC6" s="543"/>
      <c r="XD6" s="543"/>
      <c r="XE6" s="543"/>
      <c r="XF6" s="543"/>
      <c r="XG6" s="543"/>
      <c r="XH6" s="543"/>
      <c r="XI6" s="543"/>
      <c r="XJ6" s="543"/>
      <c r="XK6" s="543"/>
      <c r="XL6" s="543"/>
      <c r="XM6" s="543"/>
      <c r="XN6" s="543"/>
      <c r="XO6" s="543"/>
      <c r="XP6" s="543"/>
      <c r="XQ6" s="543"/>
      <c r="XR6" s="543"/>
      <c r="XS6" s="543"/>
      <c r="XT6" s="543"/>
      <c r="XU6" s="543"/>
      <c r="XV6" s="543"/>
      <c r="XW6" s="543"/>
      <c r="XX6" s="543"/>
      <c r="XY6" s="543"/>
      <c r="XZ6" s="543"/>
      <c r="YA6" s="543"/>
      <c r="YB6" s="543"/>
      <c r="YC6" s="543"/>
      <c r="YD6" s="543"/>
      <c r="YE6" s="543"/>
      <c r="YF6" s="543"/>
      <c r="YG6" s="543"/>
      <c r="YH6" s="543"/>
      <c r="YI6" s="543"/>
      <c r="YJ6" s="543"/>
      <c r="YK6" s="543"/>
      <c r="YL6" s="543"/>
      <c r="YM6" s="543"/>
      <c r="YN6" s="543"/>
      <c r="YO6" s="543"/>
      <c r="YP6" s="543"/>
      <c r="YQ6" s="543"/>
      <c r="YR6" s="543"/>
      <c r="YS6" s="543"/>
      <c r="YT6" s="543"/>
      <c r="YU6" s="543"/>
      <c r="YV6" s="543"/>
      <c r="YW6" s="543"/>
      <c r="YX6" s="543"/>
      <c r="YY6" s="543"/>
      <c r="YZ6" s="543"/>
      <c r="ZA6" s="543"/>
      <c r="ZB6" s="543"/>
      <c r="ZC6" s="543"/>
      <c r="ZD6" s="543"/>
      <c r="ZE6" s="543"/>
      <c r="ZF6" s="543"/>
      <c r="ZG6" s="543"/>
      <c r="ZH6" s="543"/>
      <c r="ZI6" s="543"/>
      <c r="ZJ6" s="543"/>
      <c r="ZK6" s="543"/>
      <c r="ZL6" s="543"/>
      <c r="ZM6" s="543"/>
      <c r="ZN6" s="543"/>
      <c r="ZO6" s="543"/>
      <c r="ZP6" s="543"/>
      <c r="ZQ6" s="543"/>
      <c r="ZR6" s="543"/>
      <c r="ZS6" s="543"/>
      <c r="ZT6" s="543"/>
      <c r="ZU6" s="543"/>
      <c r="ZV6" s="543"/>
      <c r="ZW6" s="543"/>
      <c r="ZX6" s="543"/>
      <c r="ZY6" s="543"/>
      <c r="ZZ6" s="543"/>
      <c r="AAA6" s="543"/>
      <c r="AAB6" s="543"/>
      <c r="AAC6" s="543"/>
      <c r="AAD6" s="543"/>
      <c r="AAE6" s="543"/>
      <c r="AAF6" s="543"/>
      <c r="AAG6" s="543"/>
      <c r="AAH6" s="543"/>
      <c r="AAI6" s="543"/>
      <c r="AAJ6" s="543"/>
      <c r="AAK6" s="543"/>
      <c r="AAL6" s="543"/>
      <c r="AAM6" s="543"/>
      <c r="AAN6" s="543"/>
      <c r="AAO6" s="543"/>
      <c r="AAP6" s="543"/>
      <c r="AAQ6" s="543"/>
      <c r="AAR6" s="543"/>
      <c r="AAS6" s="543"/>
      <c r="AAT6" s="543"/>
      <c r="AAU6" s="543"/>
      <c r="AAV6" s="543"/>
      <c r="AAW6" s="543"/>
      <c r="AAX6" s="543"/>
      <c r="AAY6" s="543"/>
      <c r="AAZ6" s="543"/>
      <c r="ABA6" s="543"/>
      <c r="ABB6" s="543"/>
      <c r="ABC6" s="543"/>
      <c r="ABD6" s="543"/>
      <c r="ABE6" s="543"/>
      <c r="ABF6" s="543"/>
      <c r="ABG6" s="543"/>
      <c r="ABH6" s="543"/>
      <c r="ABI6" s="543"/>
      <c r="ABJ6" s="543"/>
      <c r="ABK6" s="543"/>
      <c r="ABL6" s="543"/>
      <c r="ABM6" s="543"/>
      <c r="ABN6" s="543"/>
      <c r="ABO6" s="543"/>
      <c r="ABP6" s="543"/>
      <c r="ABQ6" s="543"/>
      <c r="ABR6" s="543"/>
      <c r="ABS6" s="543"/>
      <c r="ABT6" s="543"/>
      <c r="ABU6" s="543"/>
      <c r="ABV6" s="543"/>
      <c r="ABW6" s="543"/>
      <c r="ABX6" s="543"/>
      <c r="ABY6" s="543"/>
      <c r="ABZ6" s="543"/>
      <c r="ACA6" s="543"/>
      <c r="ACB6" s="543"/>
      <c r="ACC6" s="543"/>
      <c r="ACD6" s="543"/>
      <c r="ACE6" s="543"/>
      <c r="ACF6" s="543"/>
      <c r="ACG6" s="543"/>
      <c r="ACH6" s="543"/>
      <c r="ACI6" s="543"/>
      <c r="ACJ6" s="543"/>
      <c r="ACK6" s="543"/>
      <c r="ACL6" s="543"/>
      <c r="ACM6" s="543"/>
      <c r="ACN6" s="543"/>
      <c r="ACO6" s="543"/>
      <c r="ACP6" s="543"/>
      <c r="ACQ6" s="543"/>
      <c r="ACR6" s="543"/>
      <c r="ACS6" s="543"/>
      <c r="ACT6" s="543"/>
      <c r="ACU6" s="543"/>
      <c r="ACV6" s="543"/>
      <c r="ACW6" s="543"/>
      <c r="ACX6" s="543"/>
      <c r="ACY6" s="543"/>
      <c r="ACZ6" s="543"/>
      <c r="ADA6" s="543"/>
      <c r="ADB6" s="543"/>
      <c r="ADC6" s="543"/>
      <c r="ADD6" s="543"/>
      <c r="ADE6" s="543"/>
      <c r="ADF6" s="543"/>
      <c r="ADG6" s="543"/>
      <c r="ADH6" s="543"/>
      <c r="ADI6" s="543"/>
      <c r="ADJ6" s="543"/>
      <c r="ADK6" s="543"/>
      <c r="ADL6" s="543"/>
      <c r="ADM6" s="543"/>
      <c r="ADN6" s="543"/>
      <c r="ADO6" s="543"/>
      <c r="ADP6" s="543"/>
      <c r="ADQ6" s="543"/>
      <c r="ADR6" s="543"/>
      <c r="ADS6" s="543"/>
      <c r="ADT6" s="543"/>
      <c r="ADU6" s="543"/>
      <c r="ADV6" s="543"/>
      <c r="ADW6" s="543"/>
      <c r="ADX6" s="543"/>
      <c r="ADY6" s="543"/>
      <c r="ADZ6" s="543"/>
      <c r="AEA6" s="543"/>
      <c r="AEB6" s="543"/>
      <c r="AEC6" s="543"/>
      <c r="AED6" s="543"/>
      <c r="AEE6" s="543"/>
      <c r="AEF6" s="543"/>
      <c r="AEG6" s="543"/>
      <c r="AEH6" s="543"/>
      <c r="AEI6" s="543"/>
      <c r="AEJ6" s="543"/>
      <c r="AEK6" s="543"/>
      <c r="AEL6" s="543"/>
      <c r="AEM6" s="543"/>
      <c r="AEN6" s="543"/>
      <c r="AEO6" s="543"/>
      <c r="AEP6" s="543"/>
      <c r="AEQ6" s="543"/>
      <c r="AER6" s="543"/>
      <c r="AES6" s="543"/>
      <c r="AET6" s="543"/>
      <c r="AEU6" s="543"/>
      <c r="AEV6" s="543"/>
      <c r="AEW6" s="543"/>
      <c r="AEX6" s="543"/>
      <c r="AEY6" s="543"/>
      <c r="AEZ6" s="543"/>
      <c r="AFA6" s="543"/>
      <c r="AFB6" s="543"/>
      <c r="AFC6" s="543"/>
      <c r="AFD6" s="543"/>
      <c r="AFE6" s="543"/>
      <c r="AFF6" s="543"/>
      <c r="AFG6" s="543"/>
      <c r="AFH6" s="543"/>
      <c r="AFI6" s="543"/>
      <c r="AFJ6" s="543"/>
      <c r="AFK6" s="543"/>
      <c r="AFL6" s="543"/>
      <c r="AFM6" s="543"/>
      <c r="AFN6" s="543"/>
      <c r="AFO6" s="543"/>
      <c r="AFP6" s="543"/>
      <c r="AFQ6" s="543"/>
      <c r="AFR6" s="543"/>
      <c r="AFS6" s="543"/>
      <c r="AFT6" s="543"/>
      <c r="AFU6" s="543"/>
      <c r="AFV6" s="543"/>
      <c r="AFW6" s="543"/>
      <c r="AFX6" s="543"/>
      <c r="AFY6" s="543"/>
      <c r="AFZ6" s="543"/>
      <c r="AGA6" s="543"/>
      <c r="AGB6" s="543"/>
      <c r="AGC6" s="543"/>
      <c r="AGD6" s="543"/>
      <c r="AGE6" s="543"/>
      <c r="AGF6" s="543"/>
      <c r="AGG6" s="543"/>
      <c r="AGH6" s="543"/>
      <c r="AGI6" s="543"/>
      <c r="AGJ6" s="543"/>
      <c r="AGK6" s="543"/>
      <c r="AGL6" s="543"/>
      <c r="AGM6" s="543"/>
      <c r="AGN6" s="543"/>
      <c r="AGO6" s="543"/>
      <c r="AGP6" s="543"/>
      <c r="AGQ6" s="543"/>
      <c r="AGR6" s="543"/>
      <c r="AGS6" s="543"/>
      <c r="AGT6" s="543"/>
      <c r="AGU6" s="543"/>
      <c r="AGV6" s="543"/>
      <c r="AGW6" s="543"/>
      <c r="AGX6" s="543"/>
      <c r="AGY6" s="543"/>
      <c r="AGZ6" s="543"/>
      <c r="AHA6" s="543"/>
      <c r="AHB6" s="543"/>
      <c r="AHC6" s="543"/>
      <c r="AHD6" s="543"/>
      <c r="AHE6" s="543"/>
      <c r="AHF6" s="543"/>
      <c r="AHG6" s="543"/>
      <c r="AHH6" s="543"/>
      <c r="AHI6" s="543"/>
      <c r="AHJ6" s="543"/>
      <c r="AHK6" s="543"/>
      <c r="AHL6" s="543"/>
      <c r="AHM6" s="543"/>
      <c r="AHN6" s="543"/>
      <c r="AHO6" s="543"/>
      <c r="AHP6" s="543"/>
      <c r="AHQ6" s="543"/>
      <c r="AHR6" s="543"/>
      <c r="AHS6" s="543"/>
      <c r="AHT6" s="543"/>
      <c r="AHU6" s="543"/>
      <c r="AHV6" s="543"/>
      <c r="AHW6" s="543"/>
      <c r="AHX6" s="543"/>
      <c r="AHY6" s="543"/>
      <c r="AHZ6" s="543"/>
      <c r="AIA6" s="543"/>
      <c r="AIB6" s="543"/>
      <c r="AIC6" s="543"/>
      <c r="AID6" s="543"/>
      <c r="AIE6" s="543"/>
      <c r="AIF6" s="543"/>
      <c r="AIG6" s="543"/>
      <c r="AIH6" s="543"/>
      <c r="AII6" s="543"/>
      <c r="AIJ6" s="543"/>
      <c r="AIK6" s="543"/>
      <c r="AIL6" s="543"/>
      <c r="AIM6" s="543"/>
      <c r="AIN6" s="543"/>
      <c r="AIO6" s="543"/>
      <c r="AIP6" s="543"/>
      <c r="AIQ6" s="543"/>
      <c r="AIR6" s="543"/>
      <c r="AIS6" s="543"/>
      <c r="AIT6" s="543"/>
      <c r="AIU6" s="543"/>
      <c r="AIV6" s="543"/>
      <c r="AIW6" s="543"/>
      <c r="AIX6" s="543"/>
      <c r="AIY6" s="543"/>
      <c r="AIZ6" s="543"/>
      <c r="AJA6" s="543"/>
      <c r="AJB6" s="543"/>
      <c r="AJC6" s="543"/>
      <c r="AJD6" s="543"/>
      <c r="AJE6" s="543"/>
      <c r="AJF6" s="543"/>
      <c r="AJG6" s="543"/>
      <c r="AJH6" s="543"/>
      <c r="AJI6" s="543"/>
      <c r="AJJ6" s="543"/>
      <c r="AJK6" s="543"/>
      <c r="AJL6" s="543"/>
      <c r="AJM6" s="543"/>
      <c r="AJN6" s="543"/>
      <c r="AJO6" s="543"/>
      <c r="AJP6" s="543"/>
      <c r="AJQ6" s="543"/>
      <c r="AJR6" s="543"/>
      <c r="AJS6" s="543"/>
      <c r="AJT6" s="543"/>
      <c r="AJU6" s="543"/>
      <c r="AJV6" s="543"/>
      <c r="AJW6" s="543"/>
      <c r="AJX6" s="543"/>
      <c r="AJY6" s="543"/>
      <c r="AJZ6" s="543"/>
      <c r="AKA6" s="543"/>
      <c r="AKB6" s="543"/>
      <c r="AKC6" s="543"/>
      <c r="AKD6" s="543"/>
      <c r="AKE6" s="543"/>
      <c r="AKF6" s="543"/>
      <c r="AKG6" s="543"/>
      <c r="AKH6" s="543"/>
      <c r="AKI6" s="543"/>
      <c r="AKJ6" s="543"/>
      <c r="AKK6" s="543"/>
      <c r="AKL6" s="543"/>
      <c r="AKM6" s="543"/>
      <c r="AKN6" s="543"/>
      <c r="AKO6" s="543"/>
      <c r="AKP6" s="543"/>
      <c r="AKQ6" s="543"/>
      <c r="AKR6" s="543"/>
      <c r="AKS6" s="543"/>
      <c r="AKT6" s="543"/>
      <c r="AKU6" s="543"/>
      <c r="AKV6" s="543"/>
    </row>
    <row r="7" spans="1:984" x14ac:dyDescent="0.25">
      <c r="A7" s="388">
        <v>1</v>
      </c>
      <c r="B7" s="373" t="s">
        <v>304</v>
      </c>
      <c r="C7" s="694" t="s">
        <v>8</v>
      </c>
      <c r="D7" s="695"/>
      <c r="E7" s="695"/>
      <c r="F7" s="696"/>
      <c r="G7" s="546">
        <v>90256200</v>
      </c>
      <c r="H7" s="546">
        <v>90256200</v>
      </c>
      <c r="I7" s="159"/>
      <c r="J7" s="159"/>
      <c r="K7" s="547">
        <v>62210000</v>
      </c>
      <c r="L7" s="548">
        <v>28046200</v>
      </c>
      <c r="M7" s="524">
        <v>89098720</v>
      </c>
      <c r="N7" s="549">
        <v>86332405</v>
      </c>
      <c r="O7" s="549">
        <v>57835760</v>
      </c>
      <c r="P7" s="549">
        <v>28496645</v>
      </c>
      <c r="Q7" s="550">
        <v>80411677</v>
      </c>
      <c r="R7" s="549">
        <v>51915032</v>
      </c>
      <c r="S7" s="549">
        <v>28496645</v>
      </c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  <c r="DN7" s="543"/>
      <c r="DO7" s="543"/>
      <c r="DP7" s="543"/>
      <c r="DQ7" s="543"/>
      <c r="DR7" s="543"/>
      <c r="DS7" s="543"/>
      <c r="DT7" s="543"/>
      <c r="DU7" s="543"/>
      <c r="DV7" s="543"/>
      <c r="DW7" s="543"/>
      <c r="DX7" s="543"/>
      <c r="DY7" s="543"/>
      <c r="DZ7" s="543"/>
      <c r="EA7" s="543"/>
      <c r="EB7" s="543"/>
      <c r="EC7" s="543"/>
      <c r="ED7" s="543"/>
      <c r="EE7" s="543"/>
      <c r="EF7" s="543"/>
      <c r="EG7" s="543"/>
      <c r="EH7" s="543"/>
      <c r="EI7" s="543"/>
      <c r="EJ7" s="543"/>
      <c r="EK7" s="543"/>
      <c r="EL7" s="543"/>
      <c r="EM7" s="543"/>
      <c r="EN7" s="543"/>
      <c r="EO7" s="543"/>
      <c r="EP7" s="543"/>
      <c r="EQ7" s="543"/>
      <c r="ER7" s="543"/>
      <c r="ES7" s="543"/>
      <c r="ET7" s="543"/>
      <c r="EU7" s="543"/>
      <c r="EV7" s="543"/>
      <c r="EW7" s="543"/>
      <c r="EX7" s="543"/>
      <c r="EY7" s="543"/>
      <c r="EZ7" s="543"/>
      <c r="FA7" s="543"/>
      <c r="FB7" s="543"/>
      <c r="FC7" s="543"/>
      <c r="FD7" s="543"/>
      <c r="FE7" s="543"/>
      <c r="FF7" s="543"/>
      <c r="FG7" s="543"/>
      <c r="FH7" s="543"/>
      <c r="FI7" s="543"/>
      <c r="FJ7" s="543"/>
      <c r="FK7" s="543"/>
      <c r="FL7" s="543"/>
      <c r="FM7" s="543"/>
      <c r="FN7" s="543"/>
      <c r="FO7" s="543"/>
      <c r="FP7" s="543"/>
      <c r="FQ7" s="543"/>
      <c r="FR7" s="543"/>
      <c r="FS7" s="543"/>
      <c r="FT7" s="543"/>
      <c r="FU7" s="543"/>
      <c r="FV7" s="543"/>
      <c r="FW7" s="543"/>
      <c r="FX7" s="543"/>
      <c r="FY7" s="543"/>
      <c r="FZ7" s="543"/>
      <c r="GA7" s="543"/>
      <c r="GB7" s="543"/>
      <c r="GC7" s="543"/>
      <c r="GD7" s="543"/>
      <c r="GE7" s="543"/>
      <c r="GF7" s="543"/>
      <c r="GG7" s="543"/>
      <c r="GH7" s="543"/>
      <c r="GI7" s="543"/>
      <c r="GJ7" s="543"/>
      <c r="GK7" s="543"/>
      <c r="GL7" s="543"/>
      <c r="GM7" s="543"/>
      <c r="GN7" s="543"/>
      <c r="GO7" s="543"/>
      <c r="GP7" s="543"/>
      <c r="GQ7" s="543"/>
      <c r="GR7" s="543"/>
      <c r="GS7" s="543"/>
      <c r="GT7" s="543"/>
      <c r="GU7" s="543"/>
      <c r="GV7" s="543"/>
      <c r="GW7" s="543"/>
      <c r="GX7" s="543"/>
      <c r="GY7" s="543"/>
      <c r="GZ7" s="543"/>
      <c r="HA7" s="543"/>
      <c r="HB7" s="543"/>
      <c r="HC7" s="543"/>
      <c r="HD7" s="543"/>
      <c r="HE7" s="543"/>
      <c r="HF7" s="543"/>
      <c r="HG7" s="543"/>
      <c r="HH7" s="543"/>
      <c r="HI7" s="543"/>
      <c r="HJ7" s="543"/>
      <c r="HK7" s="543"/>
      <c r="HL7" s="543"/>
      <c r="HM7" s="543"/>
      <c r="HN7" s="543"/>
      <c r="HO7" s="543"/>
      <c r="HP7" s="543"/>
      <c r="HQ7" s="543"/>
      <c r="HR7" s="543"/>
      <c r="HS7" s="543"/>
      <c r="HT7" s="543"/>
      <c r="HU7" s="543"/>
      <c r="HV7" s="543"/>
      <c r="HW7" s="543"/>
      <c r="HX7" s="543"/>
      <c r="HY7" s="543"/>
      <c r="HZ7" s="543"/>
      <c r="IA7" s="543"/>
      <c r="IB7" s="543"/>
      <c r="IC7" s="543"/>
      <c r="ID7" s="543"/>
      <c r="IE7" s="543"/>
      <c r="IF7" s="543"/>
      <c r="IG7" s="543"/>
      <c r="IH7" s="543"/>
      <c r="II7" s="543"/>
      <c r="IJ7" s="543"/>
      <c r="IK7" s="543"/>
      <c r="IL7" s="543"/>
      <c r="IM7" s="543"/>
      <c r="IN7" s="543"/>
      <c r="IO7" s="543"/>
      <c r="IP7" s="543"/>
      <c r="IQ7" s="543"/>
      <c r="IR7" s="543"/>
      <c r="IS7" s="543"/>
      <c r="IT7" s="543"/>
      <c r="IU7" s="543"/>
      <c r="IV7" s="543"/>
      <c r="IW7" s="543"/>
      <c r="IX7" s="543"/>
      <c r="IY7" s="543"/>
      <c r="IZ7" s="543"/>
      <c r="JA7" s="543"/>
      <c r="JB7" s="543"/>
      <c r="JC7" s="543"/>
      <c r="JD7" s="543"/>
      <c r="JE7" s="543"/>
      <c r="JF7" s="543"/>
      <c r="JG7" s="543"/>
      <c r="JH7" s="543"/>
      <c r="JI7" s="543"/>
      <c r="JJ7" s="543"/>
      <c r="JK7" s="543"/>
      <c r="JL7" s="543"/>
      <c r="JM7" s="543"/>
      <c r="JN7" s="543"/>
      <c r="JO7" s="543"/>
      <c r="JP7" s="543"/>
      <c r="JQ7" s="543"/>
      <c r="JR7" s="543"/>
      <c r="JS7" s="543"/>
      <c r="JT7" s="543"/>
      <c r="JU7" s="543"/>
      <c r="JV7" s="543"/>
      <c r="JW7" s="543"/>
      <c r="JX7" s="543"/>
      <c r="JY7" s="543"/>
      <c r="JZ7" s="543"/>
      <c r="KA7" s="543"/>
      <c r="KB7" s="543"/>
      <c r="KC7" s="543"/>
      <c r="KD7" s="543"/>
      <c r="KE7" s="543"/>
      <c r="KF7" s="543"/>
      <c r="KG7" s="543"/>
      <c r="KH7" s="543"/>
      <c r="KI7" s="543"/>
      <c r="KJ7" s="543"/>
      <c r="KK7" s="543"/>
      <c r="KL7" s="543"/>
      <c r="KM7" s="543"/>
      <c r="KN7" s="543"/>
      <c r="KO7" s="543"/>
      <c r="KP7" s="543"/>
      <c r="KQ7" s="543"/>
      <c r="KR7" s="543"/>
      <c r="KS7" s="543"/>
      <c r="KT7" s="543"/>
      <c r="KU7" s="543"/>
      <c r="KV7" s="543"/>
      <c r="KW7" s="543"/>
      <c r="KX7" s="543"/>
      <c r="KY7" s="543"/>
      <c r="KZ7" s="543"/>
      <c r="LA7" s="543"/>
      <c r="LB7" s="543"/>
      <c r="LC7" s="543"/>
      <c r="LD7" s="543"/>
      <c r="LE7" s="543"/>
      <c r="LF7" s="543"/>
      <c r="LG7" s="543"/>
      <c r="LH7" s="543"/>
      <c r="LI7" s="543"/>
      <c r="LJ7" s="543"/>
      <c r="LK7" s="543"/>
      <c r="LL7" s="543"/>
      <c r="LM7" s="543"/>
      <c r="LN7" s="543"/>
      <c r="LO7" s="543"/>
      <c r="LP7" s="543"/>
      <c r="LQ7" s="543"/>
      <c r="LR7" s="543"/>
      <c r="LS7" s="543"/>
      <c r="LT7" s="543"/>
      <c r="LU7" s="543"/>
      <c r="LV7" s="543"/>
      <c r="LW7" s="543"/>
      <c r="LX7" s="543"/>
      <c r="LY7" s="543"/>
      <c r="LZ7" s="543"/>
      <c r="MA7" s="543"/>
      <c r="MB7" s="543"/>
      <c r="MC7" s="543"/>
      <c r="MD7" s="543"/>
      <c r="ME7" s="543"/>
      <c r="MF7" s="543"/>
      <c r="MG7" s="543"/>
      <c r="MH7" s="543"/>
      <c r="MI7" s="543"/>
      <c r="MJ7" s="543"/>
      <c r="MK7" s="543"/>
      <c r="ML7" s="543"/>
      <c r="MM7" s="543"/>
      <c r="MN7" s="543"/>
      <c r="MO7" s="543"/>
      <c r="MP7" s="543"/>
      <c r="MQ7" s="543"/>
      <c r="MR7" s="543"/>
      <c r="MS7" s="543"/>
      <c r="MT7" s="543"/>
      <c r="MU7" s="543"/>
      <c r="MV7" s="543"/>
      <c r="MW7" s="543"/>
      <c r="MX7" s="543"/>
      <c r="MY7" s="543"/>
      <c r="MZ7" s="543"/>
      <c r="NA7" s="543"/>
      <c r="NB7" s="543"/>
      <c r="NC7" s="543"/>
      <c r="ND7" s="543"/>
      <c r="NE7" s="543"/>
      <c r="NF7" s="543"/>
      <c r="NG7" s="543"/>
      <c r="NH7" s="543"/>
      <c r="NI7" s="543"/>
      <c r="NJ7" s="543"/>
      <c r="NK7" s="543"/>
      <c r="NL7" s="543"/>
      <c r="NM7" s="543"/>
      <c r="NN7" s="543"/>
      <c r="NO7" s="543"/>
      <c r="NP7" s="543"/>
      <c r="NQ7" s="543"/>
      <c r="NR7" s="543"/>
      <c r="NS7" s="543"/>
      <c r="NT7" s="543"/>
      <c r="NU7" s="543"/>
      <c r="NV7" s="543"/>
      <c r="NW7" s="543"/>
      <c r="NX7" s="543"/>
      <c r="NY7" s="543"/>
      <c r="NZ7" s="543"/>
      <c r="OA7" s="543"/>
      <c r="OB7" s="543"/>
      <c r="OC7" s="543"/>
      <c r="OD7" s="543"/>
      <c r="OE7" s="543"/>
      <c r="OF7" s="543"/>
      <c r="OG7" s="543"/>
      <c r="OH7" s="543"/>
      <c r="OI7" s="543"/>
      <c r="OJ7" s="543"/>
      <c r="OK7" s="543"/>
      <c r="OL7" s="543"/>
      <c r="OM7" s="543"/>
      <c r="ON7" s="543"/>
      <c r="OO7" s="543"/>
      <c r="OP7" s="543"/>
      <c r="OQ7" s="543"/>
      <c r="OR7" s="543"/>
      <c r="OS7" s="543"/>
      <c r="OT7" s="543"/>
      <c r="OU7" s="543"/>
      <c r="OV7" s="543"/>
      <c r="OW7" s="543"/>
      <c r="OX7" s="543"/>
      <c r="OY7" s="543"/>
      <c r="OZ7" s="543"/>
      <c r="PA7" s="543"/>
      <c r="PB7" s="543"/>
      <c r="PC7" s="543"/>
      <c r="PD7" s="543"/>
      <c r="PE7" s="543"/>
      <c r="PF7" s="543"/>
      <c r="PG7" s="543"/>
      <c r="PH7" s="543"/>
      <c r="PI7" s="543"/>
      <c r="PJ7" s="543"/>
      <c r="PK7" s="543"/>
      <c r="PL7" s="543"/>
      <c r="PM7" s="543"/>
      <c r="PN7" s="543"/>
      <c r="PO7" s="543"/>
      <c r="PP7" s="543"/>
      <c r="PQ7" s="543"/>
      <c r="PR7" s="543"/>
      <c r="PS7" s="543"/>
      <c r="PT7" s="543"/>
      <c r="PU7" s="543"/>
      <c r="PV7" s="543"/>
      <c r="PW7" s="543"/>
      <c r="PX7" s="543"/>
      <c r="PY7" s="543"/>
      <c r="PZ7" s="543"/>
      <c r="QA7" s="543"/>
      <c r="QB7" s="543"/>
      <c r="QC7" s="543"/>
      <c r="QD7" s="543"/>
      <c r="QE7" s="543"/>
      <c r="QF7" s="543"/>
      <c r="QG7" s="543"/>
      <c r="QH7" s="543"/>
      <c r="QI7" s="543"/>
      <c r="QJ7" s="543"/>
      <c r="QK7" s="543"/>
      <c r="QL7" s="543"/>
      <c r="QM7" s="543"/>
      <c r="QN7" s="543"/>
      <c r="QO7" s="543"/>
      <c r="QP7" s="543"/>
      <c r="QQ7" s="543"/>
      <c r="QR7" s="543"/>
      <c r="QS7" s="543"/>
      <c r="QT7" s="543"/>
      <c r="QU7" s="543"/>
      <c r="QV7" s="543"/>
      <c r="QW7" s="543"/>
      <c r="QX7" s="543"/>
      <c r="QY7" s="543"/>
      <c r="QZ7" s="543"/>
      <c r="RA7" s="543"/>
      <c r="RB7" s="543"/>
      <c r="RC7" s="543"/>
      <c r="RD7" s="543"/>
      <c r="RE7" s="543"/>
      <c r="RF7" s="543"/>
      <c r="RG7" s="543"/>
      <c r="RH7" s="543"/>
      <c r="RI7" s="543"/>
      <c r="RJ7" s="543"/>
      <c r="RK7" s="543"/>
      <c r="RL7" s="543"/>
      <c r="RM7" s="543"/>
      <c r="RN7" s="543"/>
      <c r="RO7" s="543"/>
      <c r="RP7" s="543"/>
      <c r="RQ7" s="543"/>
      <c r="RR7" s="543"/>
      <c r="RS7" s="543"/>
      <c r="RT7" s="543"/>
      <c r="RU7" s="543"/>
      <c r="RV7" s="543"/>
      <c r="RW7" s="543"/>
      <c r="RX7" s="543"/>
      <c r="RY7" s="543"/>
      <c r="RZ7" s="543"/>
      <c r="SA7" s="543"/>
      <c r="SB7" s="543"/>
      <c r="SC7" s="543"/>
      <c r="SD7" s="543"/>
      <c r="SE7" s="543"/>
      <c r="SF7" s="543"/>
      <c r="SG7" s="543"/>
      <c r="SH7" s="543"/>
      <c r="SI7" s="543"/>
      <c r="SJ7" s="543"/>
      <c r="SK7" s="543"/>
      <c r="SL7" s="543"/>
      <c r="SM7" s="543"/>
      <c r="SN7" s="543"/>
      <c r="SO7" s="543"/>
      <c r="SP7" s="543"/>
      <c r="SQ7" s="543"/>
      <c r="SR7" s="543"/>
      <c r="SS7" s="543"/>
      <c r="ST7" s="543"/>
      <c r="SU7" s="543"/>
      <c r="SV7" s="543"/>
      <c r="SW7" s="543"/>
      <c r="SX7" s="543"/>
      <c r="SY7" s="543"/>
      <c r="SZ7" s="543"/>
      <c r="TA7" s="543"/>
      <c r="TB7" s="543"/>
      <c r="TC7" s="543"/>
      <c r="TD7" s="543"/>
      <c r="TE7" s="543"/>
      <c r="TF7" s="543"/>
      <c r="TG7" s="543"/>
      <c r="TH7" s="543"/>
      <c r="TI7" s="543"/>
      <c r="TJ7" s="543"/>
      <c r="TK7" s="543"/>
      <c r="TL7" s="543"/>
      <c r="TM7" s="543"/>
      <c r="TN7" s="543"/>
      <c r="TO7" s="543"/>
      <c r="TP7" s="543"/>
      <c r="TQ7" s="543"/>
      <c r="TR7" s="543"/>
      <c r="TS7" s="543"/>
      <c r="TT7" s="543"/>
      <c r="TU7" s="543"/>
      <c r="TV7" s="543"/>
      <c r="TW7" s="543"/>
      <c r="TX7" s="543"/>
      <c r="TY7" s="543"/>
      <c r="TZ7" s="543"/>
      <c r="UA7" s="543"/>
      <c r="UB7" s="543"/>
      <c r="UC7" s="543"/>
      <c r="UD7" s="543"/>
      <c r="UE7" s="543"/>
      <c r="UF7" s="543"/>
      <c r="UG7" s="543"/>
      <c r="UH7" s="543"/>
      <c r="UI7" s="543"/>
      <c r="UJ7" s="543"/>
      <c r="UK7" s="543"/>
      <c r="UL7" s="543"/>
      <c r="UM7" s="543"/>
      <c r="UN7" s="543"/>
      <c r="UO7" s="543"/>
      <c r="UP7" s="543"/>
      <c r="UQ7" s="543"/>
      <c r="UR7" s="543"/>
      <c r="US7" s="543"/>
      <c r="UT7" s="543"/>
      <c r="UU7" s="543"/>
      <c r="UV7" s="543"/>
      <c r="UW7" s="543"/>
      <c r="UX7" s="543"/>
      <c r="UY7" s="543"/>
      <c r="UZ7" s="543"/>
      <c r="VA7" s="543"/>
      <c r="VB7" s="543"/>
      <c r="VC7" s="543"/>
      <c r="VD7" s="543"/>
      <c r="VE7" s="543"/>
      <c r="VF7" s="543"/>
      <c r="VG7" s="543"/>
      <c r="VH7" s="543"/>
      <c r="VI7" s="543"/>
      <c r="VJ7" s="543"/>
      <c r="VK7" s="543"/>
      <c r="VL7" s="543"/>
      <c r="VM7" s="543"/>
      <c r="VN7" s="543"/>
      <c r="VO7" s="543"/>
      <c r="VP7" s="543"/>
      <c r="VQ7" s="543"/>
      <c r="VR7" s="543"/>
      <c r="VS7" s="543"/>
      <c r="VT7" s="543"/>
      <c r="VU7" s="543"/>
      <c r="VV7" s="543"/>
      <c r="VW7" s="543"/>
      <c r="VX7" s="543"/>
      <c r="VY7" s="543"/>
      <c r="VZ7" s="543"/>
      <c r="WA7" s="543"/>
      <c r="WB7" s="543"/>
      <c r="WC7" s="543"/>
      <c r="WD7" s="543"/>
      <c r="WE7" s="543"/>
      <c r="WF7" s="543"/>
      <c r="WG7" s="543"/>
      <c r="WH7" s="543"/>
      <c r="WI7" s="543"/>
      <c r="WJ7" s="543"/>
      <c r="WK7" s="543"/>
      <c r="WL7" s="543"/>
      <c r="WM7" s="543"/>
      <c r="WN7" s="543"/>
      <c r="WO7" s="543"/>
      <c r="WP7" s="543"/>
      <c r="WQ7" s="543"/>
      <c r="WR7" s="543"/>
      <c r="WS7" s="543"/>
      <c r="WT7" s="543"/>
      <c r="WU7" s="543"/>
      <c r="WV7" s="543"/>
      <c r="WW7" s="543"/>
      <c r="WX7" s="543"/>
      <c r="WY7" s="543"/>
      <c r="WZ7" s="543"/>
      <c r="XA7" s="543"/>
      <c r="XB7" s="543"/>
      <c r="XC7" s="543"/>
      <c r="XD7" s="543"/>
      <c r="XE7" s="543"/>
      <c r="XF7" s="543"/>
      <c r="XG7" s="543"/>
      <c r="XH7" s="543"/>
      <c r="XI7" s="543"/>
      <c r="XJ7" s="543"/>
      <c r="XK7" s="543"/>
      <c r="XL7" s="543"/>
      <c r="XM7" s="543"/>
      <c r="XN7" s="543"/>
      <c r="XO7" s="543"/>
      <c r="XP7" s="543"/>
      <c r="XQ7" s="543"/>
      <c r="XR7" s="543"/>
      <c r="XS7" s="543"/>
      <c r="XT7" s="543"/>
      <c r="XU7" s="543"/>
      <c r="XV7" s="543"/>
      <c r="XW7" s="543"/>
      <c r="XX7" s="543"/>
      <c r="XY7" s="543"/>
      <c r="XZ7" s="543"/>
      <c r="YA7" s="543"/>
      <c r="YB7" s="543"/>
      <c r="YC7" s="543"/>
      <c r="YD7" s="543"/>
      <c r="YE7" s="543"/>
      <c r="YF7" s="543"/>
      <c r="YG7" s="543"/>
      <c r="YH7" s="543"/>
      <c r="YI7" s="543"/>
      <c r="YJ7" s="543"/>
      <c r="YK7" s="543"/>
      <c r="YL7" s="543"/>
      <c r="YM7" s="543"/>
      <c r="YN7" s="543"/>
      <c r="YO7" s="543"/>
      <c r="YP7" s="543"/>
      <c r="YQ7" s="543"/>
      <c r="YR7" s="543"/>
      <c r="YS7" s="543"/>
      <c r="YT7" s="543"/>
      <c r="YU7" s="543"/>
      <c r="YV7" s="543"/>
      <c r="YW7" s="543"/>
      <c r="YX7" s="543"/>
      <c r="YY7" s="543"/>
      <c r="YZ7" s="543"/>
      <c r="ZA7" s="543"/>
      <c r="ZB7" s="543"/>
      <c r="ZC7" s="543"/>
      <c r="ZD7" s="543"/>
      <c r="ZE7" s="543"/>
      <c r="ZF7" s="543"/>
      <c r="ZG7" s="543"/>
      <c r="ZH7" s="543"/>
      <c r="ZI7" s="543"/>
      <c r="ZJ7" s="543"/>
      <c r="ZK7" s="543"/>
      <c r="ZL7" s="543"/>
      <c r="ZM7" s="543"/>
      <c r="ZN7" s="543"/>
      <c r="ZO7" s="543"/>
      <c r="ZP7" s="543"/>
      <c r="ZQ7" s="543"/>
      <c r="ZR7" s="543"/>
      <c r="ZS7" s="543"/>
      <c r="ZT7" s="543"/>
      <c r="ZU7" s="543"/>
      <c r="ZV7" s="543"/>
      <c r="ZW7" s="543"/>
      <c r="ZX7" s="543"/>
      <c r="ZY7" s="543"/>
      <c r="ZZ7" s="543"/>
      <c r="AAA7" s="543"/>
      <c r="AAB7" s="543"/>
      <c r="AAC7" s="543"/>
      <c r="AAD7" s="543"/>
      <c r="AAE7" s="543"/>
      <c r="AAF7" s="543"/>
      <c r="AAG7" s="543"/>
      <c r="AAH7" s="543"/>
      <c r="AAI7" s="543"/>
      <c r="AAJ7" s="543"/>
      <c r="AAK7" s="543"/>
      <c r="AAL7" s="543"/>
      <c r="AAM7" s="543"/>
      <c r="AAN7" s="543"/>
      <c r="AAO7" s="543"/>
      <c r="AAP7" s="543"/>
      <c r="AAQ7" s="543"/>
      <c r="AAR7" s="543"/>
      <c r="AAS7" s="543"/>
      <c r="AAT7" s="543"/>
      <c r="AAU7" s="543"/>
      <c r="AAV7" s="543"/>
      <c r="AAW7" s="543"/>
      <c r="AAX7" s="543"/>
      <c r="AAY7" s="543"/>
      <c r="AAZ7" s="543"/>
      <c r="ABA7" s="543"/>
      <c r="ABB7" s="543"/>
      <c r="ABC7" s="543"/>
      <c r="ABD7" s="543"/>
      <c r="ABE7" s="543"/>
      <c r="ABF7" s="543"/>
      <c r="ABG7" s="543"/>
      <c r="ABH7" s="543"/>
      <c r="ABI7" s="543"/>
      <c r="ABJ7" s="543"/>
      <c r="ABK7" s="543"/>
      <c r="ABL7" s="543"/>
      <c r="ABM7" s="543"/>
      <c r="ABN7" s="543"/>
      <c r="ABO7" s="543"/>
      <c r="ABP7" s="543"/>
      <c r="ABQ7" s="543"/>
      <c r="ABR7" s="543"/>
      <c r="ABS7" s="543"/>
      <c r="ABT7" s="543"/>
      <c r="ABU7" s="543"/>
      <c r="ABV7" s="543"/>
      <c r="ABW7" s="543"/>
      <c r="ABX7" s="543"/>
      <c r="ABY7" s="543"/>
      <c r="ABZ7" s="543"/>
      <c r="ACA7" s="543"/>
      <c r="ACB7" s="543"/>
      <c r="ACC7" s="543"/>
      <c r="ACD7" s="543"/>
      <c r="ACE7" s="543"/>
      <c r="ACF7" s="543"/>
      <c r="ACG7" s="543"/>
      <c r="ACH7" s="543"/>
      <c r="ACI7" s="543"/>
      <c r="ACJ7" s="543"/>
      <c r="ACK7" s="543"/>
      <c r="ACL7" s="543"/>
      <c r="ACM7" s="543"/>
      <c r="ACN7" s="543"/>
      <c r="ACO7" s="543"/>
      <c r="ACP7" s="543"/>
      <c r="ACQ7" s="543"/>
      <c r="ACR7" s="543"/>
      <c r="ACS7" s="543"/>
      <c r="ACT7" s="543"/>
      <c r="ACU7" s="543"/>
      <c r="ACV7" s="543"/>
      <c r="ACW7" s="543"/>
      <c r="ACX7" s="543"/>
      <c r="ACY7" s="543"/>
      <c r="ACZ7" s="543"/>
      <c r="ADA7" s="543"/>
      <c r="ADB7" s="543"/>
      <c r="ADC7" s="543"/>
      <c r="ADD7" s="543"/>
      <c r="ADE7" s="543"/>
      <c r="ADF7" s="543"/>
      <c r="ADG7" s="543"/>
      <c r="ADH7" s="543"/>
      <c r="ADI7" s="543"/>
      <c r="ADJ7" s="543"/>
      <c r="ADK7" s="543"/>
      <c r="ADL7" s="543"/>
      <c r="ADM7" s="543"/>
      <c r="ADN7" s="543"/>
      <c r="ADO7" s="543"/>
      <c r="ADP7" s="543"/>
      <c r="ADQ7" s="543"/>
      <c r="ADR7" s="543"/>
      <c r="ADS7" s="543"/>
      <c r="ADT7" s="543"/>
      <c r="ADU7" s="543"/>
      <c r="ADV7" s="543"/>
      <c r="ADW7" s="543"/>
      <c r="ADX7" s="543"/>
      <c r="ADY7" s="543"/>
      <c r="ADZ7" s="543"/>
      <c r="AEA7" s="543"/>
      <c r="AEB7" s="543"/>
      <c r="AEC7" s="543"/>
      <c r="AED7" s="543"/>
      <c r="AEE7" s="543"/>
      <c r="AEF7" s="543"/>
      <c r="AEG7" s="543"/>
      <c r="AEH7" s="543"/>
      <c r="AEI7" s="543"/>
      <c r="AEJ7" s="543"/>
      <c r="AEK7" s="543"/>
      <c r="AEL7" s="543"/>
      <c r="AEM7" s="543"/>
      <c r="AEN7" s="543"/>
      <c r="AEO7" s="543"/>
      <c r="AEP7" s="543"/>
      <c r="AEQ7" s="543"/>
      <c r="AER7" s="543"/>
      <c r="AES7" s="543"/>
      <c r="AET7" s="543"/>
      <c r="AEU7" s="543"/>
      <c r="AEV7" s="543"/>
      <c r="AEW7" s="543"/>
      <c r="AEX7" s="543"/>
      <c r="AEY7" s="543"/>
      <c r="AEZ7" s="543"/>
      <c r="AFA7" s="543"/>
      <c r="AFB7" s="543"/>
      <c r="AFC7" s="543"/>
      <c r="AFD7" s="543"/>
      <c r="AFE7" s="543"/>
      <c r="AFF7" s="543"/>
      <c r="AFG7" s="543"/>
      <c r="AFH7" s="543"/>
      <c r="AFI7" s="543"/>
      <c r="AFJ7" s="543"/>
      <c r="AFK7" s="543"/>
      <c r="AFL7" s="543"/>
      <c r="AFM7" s="543"/>
      <c r="AFN7" s="543"/>
      <c r="AFO7" s="543"/>
      <c r="AFP7" s="543"/>
      <c r="AFQ7" s="543"/>
      <c r="AFR7" s="543"/>
      <c r="AFS7" s="543"/>
      <c r="AFT7" s="543"/>
      <c r="AFU7" s="543"/>
      <c r="AFV7" s="543"/>
      <c r="AFW7" s="543"/>
      <c r="AFX7" s="543"/>
      <c r="AFY7" s="543"/>
      <c r="AFZ7" s="543"/>
      <c r="AGA7" s="543"/>
      <c r="AGB7" s="543"/>
      <c r="AGC7" s="543"/>
      <c r="AGD7" s="543"/>
      <c r="AGE7" s="543"/>
      <c r="AGF7" s="543"/>
      <c r="AGG7" s="543"/>
      <c r="AGH7" s="543"/>
      <c r="AGI7" s="543"/>
      <c r="AGJ7" s="543"/>
      <c r="AGK7" s="543"/>
      <c r="AGL7" s="543"/>
      <c r="AGM7" s="543"/>
      <c r="AGN7" s="543"/>
      <c r="AGO7" s="543"/>
      <c r="AGP7" s="543"/>
      <c r="AGQ7" s="543"/>
      <c r="AGR7" s="543"/>
      <c r="AGS7" s="543"/>
      <c r="AGT7" s="543"/>
      <c r="AGU7" s="543"/>
      <c r="AGV7" s="543"/>
      <c r="AGW7" s="543"/>
      <c r="AGX7" s="543"/>
      <c r="AGY7" s="543"/>
      <c r="AGZ7" s="543"/>
      <c r="AHA7" s="543"/>
      <c r="AHB7" s="543"/>
      <c r="AHC7" s="543"/>
      <c r="AHD7" s="543"/>
      <c r="AHE7" s="543"/>
      <c r="AHF7" s="543"/>
      <c r="AHG7" s="543"/>
      <c r="AHH7" s="543"/>
      <c r="AHI7" s="543"/>
      <c r="AHJ7" s="543"/>
      <c r="AHK7" s="543"/>
      <c r="AHL7" s="543"/>
      <c r="AHM7" s="543"/>
      <c r="AHN7" s="543"/>
      <c r="AHO7" s="543"/>
      <c r="AHP7" s="543"/>
      <c r="AHQ7" s="543"/>
      <c r="AHR7" s="543"/>
      <c r="AHS7" s="543"/>
      <c r="AHT7" s="543"/>
      <c r="AHU7" s="543"/>
      <c r="AHV7" s="543"/>
      <c r="AHW7" s="543"/>
      <c r="AHX7" s="543"/>
      <c r="AHY7" s="543"/>
      <c r="AHZ7" s="543"/>
      <c r="AIA7" s="543"/>
      <c r="AIB7" s="543"/>
      <c r="AIC7" s="543"/>
      <c r="AID7" s="543"/>
      <c r="AIE7" s="543"/>
      <c r="AIF7" s="543"/>
      <c r="AIG7" s="543"/>
      <c r="AIH7" s="543"/>
      <c r="AII7" s="543"/>
      <c r="AIJ7" s="543"/>
      <c r="AIK7" s="543"/>
      <c r="AIL7" s="543"/>
      <c r="AIM7" s="543"/>
      <c r="AIN7" s="543"/>
      <c r="AIO7" s="543"/>
      <c r="AIP7" s="543"/>
      <c r="AIQ7" s="543"/>
      <c r="AIR7" s="543"/>
      <c r="AIS7" s="543"/>
      <c r="AIT7" s="543"/>
      <c r="AIU7" s="543"/>
      <c r="AIV7" s="543"/>
      <c r="AIW7" s="543"/>
      <c r="AIX7" s="543"/>
      <c r="AIY7" s="543"/>
      <c r="AIZ7" s="543"/>
      <c r="AJA7" s="543"/>
      <c r="AJB7" s="543"/>
      <c r="AJC7" s="543"/>
      <c r="AJD7" s="543"/>
      <c r="AJE7" s="543"/>
      <c r="AJF7" s="543"/>
      <c r="AJG7" s="543"/>
      <c r="AJH7" s="543"/>
      <c r="AJI7" s="543"/>
      <c r="AJJ7" s="543"/>
      <c r="AJK7" s="543"/>
      <c r="AJL7" s="543"/>
      <c r="AJM7" s="543"/>
      <c r="AJN7" s="543"/>
      <c r="AJO7" s="543"/>
      <c r="AJP7" s="543"/>
      <c r="AJQ7" s="543"/>
      <c r="AJR7" s="543"/>
      <c r="AJS7" s="543"/>
      <c r="AJT7" s="543"/>
      <c r="AJU7" s="543"/>
      <c r="AJV7" s="543"/>
      <c r="AJW7" s="543"/>
      <c r="AJX7" s="543"/>
      <c r="AJY7" s="543"/>
      <c r="AJZ7" s="543"/>
      <c r="AKA7" s="543"/>
      <c r="AKB7" s="543"/>
      <c r="AKC7" s="543"/>
      <c r="AKD7" s="543"/>
      <c r="AKE7" s="543"/>
      <c r="AKF7" s="543"/>
      <c r="AKG7" s="543"/>
      <c r="AKH7" s="543"/>
      <c r="AKI7" s="543"/>
      <c r="AKJ7" s="543"/>
      <c r="AKK7" s="543"/>
      <c r="AKL7" s="543"/>
      <c r="AKM7" s="543"/>
      <c r="AKN7" s="543"/>
      <c r="AKO7" s="543"/>
      <c r="AKP7" s="543"/>
      <c r="AKQ7" s="543"/>
      <c r="AKR7" s="543"/>
      <c r="AKS7" s="543"/>
      <c r="AKT7" s="543"/>
      <c r="AKU7" s="543"/>
      <c r="AKV7" s="543"/>
    </row>
    <row r="8" spans="1:984" x14ac:dyDescent="0.25">
      <c r="A8" s="388">
        <v>2</v>
      </c>
      <c r="B8" s="373" t="s">
        <v>300</v>
      </c>
      <c r="C8" s="421" t="s">
        <v>301</v>
      </c>
      <c r="D8" s="421"/>
      <c r="E8" s="421"/>
      <c r="F8" s="421"/>
      <c r="G8" s="546">
        <v>5100000</v>
      </c>
      <c r="H8" s="546">
        <v>5100000</v>
      </c>
      <c r="I8" s="159"/>
      <c r="J8" s="159"/>
      <c r="K8" s="547">
        <v>5100000</v>
      </c>
      <c r="L8" s="548"/>
      <c r="M8" s="524">
        <v>5706000</v>
      </c>
      <c r="N8" s="549">
        <v>6492000</v>
      </c>
      <c r="O8" s="549">
        <v>6226148</v>
      </c>
      <c r="P8" s="549">
        <v>265852</v>
      </c>
      <c r="Q8" s="550">
        <v>6492000</v>
      </c>
      <c r="R8" s="549">
        <v>6226148</v>
      </c>
      <c r="S8" s="549">
        <v>265852</v>
      </c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  <c r="DG8" s="543"/>
      <c r="DH8" s="543"/>
      <c r="DI8" s="543"/>
      <c r="DJ8" s="543"/>
      <c r="DK8" s="543"/>
      <c r="DL8" s="543"/>
      <c r="DM8" s="543"/>
      <c r="DN8" s="543"/>
      <c r="DO8" s="543"/>
      <c r="DP8" s="543"/>
      <c r="DQ8" s="543"/>
      <c r="DR8" s="543"/>
      <c r="DS8" s="543"/>
      <c r="DT8" s="543"/>
      <c r="DU8" s="543"/>
      <c r="DV8" s="543"/>
      <c r="DW8" s="543"/>
      <c r="DX8" s="543"/>
      <c r="DY8" s="543"/>
      <c r="DZ8" s="543"/>
      <c r="EA8" s="543"/>
      <c r="EB8" s="543"/>
      <c r="EC8" s="543"/>
      <c r="ED8" s="543"/>
      <c r="EE8" s="543"/>
      <c r="EF8" s="543"/>
      <c r="EG8" s="543"/>
      <c r="EH8" s="543"/>
      <c r="EI8" s="543"/>
      <c r="EJ8" s="543"/>
      <c r="EK8" s="543"/>
      <c r="EL8" s="543"/>
      <c r="EM8" s="543"/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3"/>
      <c r="EY8" s="543"/>
      <c r="EZ8" s="543"/>
      <c r="FA8" s="543"/>
      <c r="FB8" s="543"/>
      <c r="FC8" s="543"/>
      <c r="FD8" s="543"/>
      <c r="FE8" s="543"/>
      <c r="FF8" s="543"/>
      <c r="FG8" s="543"/>
      <c r="FH8" s="543"/>
      <c r="FI8" s="543"/>
      <c r="FJ8" s="543"/>
      <c r="FK8" s="543"/>
      <c r="FL8" s="543"/>
      <c r="FM8" s="543"/>
      <c r="FN8" s="543"/>
      <c r="FO8" s="543"/>
      <c r="FP8" s="543"/>
      <c r="FQ8" s="543"/>
      <c r="FR8" s="543"/>
      <c r="FS8" s="543"/>
      <c r="FT8" s="543"/>
      <c r="FU8" s="543"/>
      <c r="FV8" s="543"/>
      <c r="FW8" s="543"/>
      <c r="FX8" s="543"/>
      <c r="FY8" s="543"/>
      <c r="FZ8" s="543"/>
      <c r="GA8" s="543"/>
      <c r="GB8" s="543"/>
      <c r="GC8" s="543"/>
      <c r="GD8" s="543"/>
      <c r="GE8" s="543"/>
      <c r="GF8" s="543"/>
      <c r="GG8" s="543"/>
      <c r="GH8" s="543"/>
      <c r="GI8" s="543"/>
      <c r="GJ8" s="543"/>
      <c r="GK8" s="543"/>
      <c r="GL8" s="543"/>
      <c r="GM8" s="543"/>
      <c r="GN8" s="543"/>
      <c r="GO8" s="543"/>
      <c r="GP8" s="543"/>
      <c r="GQ8" s="543"/>
      <c r="GR8" s="543"/>
      <c r="GS8" s="543"/>
      <c r="GT8" s="543"/>
      <c r="GU8" s="543"/>
      <c r="GV8" s="543"/>
      <c r="GW8" s="543"/>
      <c r="GX8" s="543"/>
      <c r="GY8" s="543"/>
      <c r="GZ8" s="543"/>
      <c r="HA8" s="543"/>
      <c r="HB8" s="543"/>
      <c r="HC8" s="543"/>
      <c r="HD8" s="543"/>
      <c r="HE8" s="543"/>
      <c r="HF8" s="543"/>
      <c r="HG8" s="543"/>
      <c r="HH8" s="543"/>
      <c r="HI8" s="543"/>
      <c r="HJ8" s="543"/>
      <c r="HK8" s="543"/>
      <c r="HL8" s="543"/>
      <c r="HM8" s="543"/>
      <c r="HN8" s="543"/>
      <c r="HO8" s="543"/>
      <c r="HP8" s="543"/>
      <c r="HQ8" s="543"/>
      <c r="HR8" s="543"/>
      <c r="HS8" s="543"/>
      <c r="HT8" s="543"/>
      <c r="HU8" s="543"/>
      <c r="HV8" s="543"/>
      <c r="HW8" s="543"/>
      <c r="HX8" s="543"/>
      <c r="HY8" s="543"/>
      <c r="HZ8" s="543"/>
      <c r="IA8" s="543"/>
      <c r="IB8" s="543"/>
      <c r="IC8" s="543"/>
      <c r="ID8" s="543"/>
      <c r="IE8" s="543"/>
      <c r="IF8" s="543"/>
      <c r="IG8" s="543"/>
      <c r="IH8" s="543"/>
      <c r="II8" s="543"/>
      <c r="IJ8" s="543"/>
      <c r="IK8" s="543"/>
      <c r="IL8" s="543"/>
      <c r="IM8" s="543"/>
      <c r="IN8" s="543"/>
      <c r="IO8" s="543"/>
      <c r="IP8" s="543"/>
      <c r="IQ8" s="543"/>
      <c r="IR8" s="543"/>
      <c r="IS8" s="543"/>
      <c r="IT8" s="543"/>
      <c r="IU8" s="543"/>
      <c r="IV8" s="543"/>
      <c r="IW8" s="543"/>
      <c r="IX8" s="543"/>
      <c r="IY8" s="543"/>
      <c r="IZ8" s="543"/>
      <c r="JA8" s="543"/>
      <c r="JB8" s="543"/>
      <c r="JC8" s="543"/>
      <c r="JD8" s="543"/>
      <c r="JE8" s="543"/>
      <c r="JF8" s="543"/>
      <c r="JG8" s="543"/>
      <c r="JH8" s="543"/>
      <c r="JI8" s="543"/>
      <c r="JJ8" s="543"/>
      <c r="JK8" s="543"/>
      <c r="JL8" s="543"/>
      <c r="JM8" s="543"/>
      <c r="JN8" s="543"/>
      <c r="JO8" s="543"/>
      <c r="JP8" s="543"/>
      <c r="JQ8" s="543"/>
      <c r="JR8" s="543"/>
      <c r="JS8" s="543"/>
      <c r="JT8" s="543"/>
      <c r="JU8" s="543"/>
      <c r="JV8" s="543"/>
      <c r="JW8" s="543"/>
      <c r="JX8" s="543"/>
      <c r="JY8" s="543"/>
      <c r="JZ8" s="543"/>
      <c r="KA8" s="543"/>
      <c r="KB8" s="543"/>
      <c r="KC8" s="543"/>
      <c r="KD8" s="543"/>
      <c r="KE8" s="543"/>
      <c r="KF8" s="543"/>
      <c r="KG8" s="543"/>
      <c r="KH8" s="543"/>
      <c r="KI8" s="543"/>
      <c r="KJ8" s="543"/>
      <c r="KK8" s="543"/>
      <c r="KL8" s="543"/>
      <c r="KM8" s="543"/>
      <c r="KN8" s="543"/>
      <c r="KO8" s="543"/>
      <c r="KP8" s="543"/>
      <c r="KQ8" s="543"/>
      <c r="KR8" s="543"/>
      <c r="KS8" s="543"/>
      <c r="KT8" s="543"/>
      <c r="KU8" s="543"/>
      <c r="KV8" s="543"/>
      <c r="KW8" s="543"/>
      <c r="KX8" s="543"/>
      <c r="KY8" s="543"/>
      <c r="KZ8" s="543"/>
      <c r="LA8" s="543"/>
      <c r="LB8" s="543"/>
      <c r="LC8" s="543"/>
      <c r="LD8" s="543"/>
      <c r="LE8" s="543"/>
      <c r="LF8" s="543"/>
      <c r="LG8" s="543"/>
      <c r="LH8" s="543"/>
      <c r="LI8" s="543"/>
      <c r="LJ8" s="543"/>
      <c r="LK8" s="543"/>
      <c r="LL8" s="543"/>
      <c r="LM8" s="543"/>
      <c r="LN8" s="543"/>
      <c r="LO8" s="543"/>
      <c r="LP8" s="543"/>
      <c r="LQ8" s="543"/>
      <c r="LR8" s="543"/>
      <c r="LS8" s="543"/>
      <c r="LT8" s="543"/>
      <c r="LU8" s="543"/>
      <c r="LV8" s="543"/>
      <c r="LW8" s="543"/>
      <c r="LX8" s="543"/>
      <c r="LY8" s="543"/>
      <c r="LZ8" s="543"/>
      <c r="MA8" s="543"/>
      <c r="MB8" s="543"/>
      <c r="MC8" s="543"/>
      <c r="MD8" s="543"/>
      <c r="ME8" s="543"/>
      <c r="MF8" s="543"/>
      <c r="MG8" s="543"/>
      <c r="MH8" s="543"/>
      <c r="MI8" s="543"/>
      <c r="MJ8" s="543"/>
      <c r="MK8" s="543"/>
      <c r="ML8" s="543"/>
      <c r="MM8" s="543"/>
      <c r="MN8" s="543"/>
      <c r="MO8" s="543"/>
      <c r="MP8" s="543"/>
      <c r="MQ8" s="543"/>
      <c r="MR8" s="543"/>
      <c r="MS8" s="543"/>
      <c r="MT8" s="543"/>
      <c r="MU8" s="543"/>
      <c r="MV8" s="543"/>
      <c r="MW8" s="543"/>
      <c r="MX8" s="543"/>
      <c r="MY8" s="543"/>
      <c r="MZ8" s="543"/>
      <c r="NA8" s="543"/>
      <c r="NB8" s="543"/>
      <c r="NC8" s="543"/>
      <c r="ND8" s="543"/>
      <c r="NE8" s="543"/>
      <c r="NF8" s="543"/>
      <c r="NG8" s="543"/>
      <c r="NH8" s="543"/>
      <c r="NI8" s="543"/>
      <c r="NJ8" s="543"/>
      <c r="NK8" s="543"/>
      <c r="NL8" s="543"/>
      <c r="NM8" s="543"/>
      <c r="NN8" s="543"/>
      <c r="NO8" s="543"/>
      <c r="NP8" s="543"/>
      <c r="NQ8" s="543"/>
      <c r="NR8" s="543"/>
      <c r="NS8" s="543"/>
      <c r="NT8" s="543"/>
      <c r="NU8" s="543"/>
      <c r="NV8" s="543"/>
      <c r="NW8" s="543"/>
      <c r="NX8" s="543"/>
      <c r="NY8" s="543"/>
      <c r="NZ8" s="543"/>
      <c r="OA8" s="543"/>
      <c r="OB8" s="543"/>
      <c r="OC8" s="543"/>
      <c r="OD8" s="543"/>
      <c r="OE8" s="543"/>
      <c r="OF8" s="543"/>
      <c r="OG8" s="543"/>
      <c r="OH8" s="543"/>
      <c r="OI8" s="543"/>
      <c r="OJ8" s="543"/>
      <c r="OK8" s="543"/>
      <c r="OL8" s="543"/>
      <c r="OM8" s="543"/>
      <c r="ON8" s="543"/>
      <c r="OO8" s="543"/>
      <c r="OP8" s="543"/>
      <c r="OQ8" s="543"/>
      <c r="OR8" s="543"/>
      <c r="OS8" s="543"/>
      <c r="OT8" s="543"/>
      <c r="OU8" s="543"/>
      <c r="OV8" s="543"/>
      <c r="OW8" s="543"/>
      <c r="OX8" s="543"/>
      <c r="OY8" s="543"/>
      <c r="OZ8" s="543"/>
      <c r="PA8" s="543"/>
      <c r="PB8" s="543"/>
      <c r="PC8" s="543"/>
      <c r="PD8" s="543"/>
      <c r="PE8" s="543"/>
      <c r="PF8" s="543"/>
      <c r="PG8" s="543"/>
      <c r="PH8" s="543"/>
      <c r="PI8" s="543"/>
      <c r="PJ8" s="543"/>
      <c r="PK8" s="543"/>
      <c r="PL8" s="543"/>
      <c r="PM8" s="543"/>
      <c r="PN8" s="543"/>
      <c r="PO8" s="543"/>
      <c r="PP8" s="543"/>
      <c r="PQ8" s="543"/>
      <c r="PR8" s="543"/>
      <c r="PS8" s="543"/>
      <c r="PT8" s="543"/>
      <c r="PU8" s="543"/>
      <c r="PV8" s="543"/>
      <c r="PW8" s="543"/>
      <c r="PX8" s="543"/>
      <c r="PY8" s="543"/>
      <c r="PZ8" s="543"/>
      <c r="QA8" s="543"/>
      <c r="QB8" s="543"/>
      <c r="QC8" s="543"/>
      <c r="QD8" s="543"/>
      <c r="QE8" s="543"/>
      <c r="QF8" s="543"/>
      <c r="QG8" s="543"/>
      <c r="QH8" s="543"/>
      <c r="QI8" s="543"/>
      <c r="QJ8" s="543"/>
      <c r="QK8" s="543"/>
      <c r="QL8" s="543"/>
      <c r="QM8" s="543"/>
      <c r="QN8" s="543"/>
      <c r="QO8" s="543"/>
      <c r="QP8" s="543"/>
      <c r="QQ8" s="543"/>
      <c r="QR8" s="543"/>
      <c r="QS8" s="543"/>
      <c r="QT8" s="543"/>
      <c r="QU8" s="543"/>
      <c r="QV8" s="543"/>
      <c r="QW8" s="543"/>
      <c r="QX8" s="543"/>
      <c r="QY8" s="543"/>
      <c r="QZ8" s="543"/>
      <c r="RA8" s="543"/>
      <c r="RB8" s="543"/>
      <c r="RC8" s="543"/>
      <c r="RD8" s="543"/>
      <c r="RE8" s="543"/>
      <c r="RF8" s="543"/>
      <c r="RG8" s="543"/>
      <c r="RH8" s="543"/>
      <c r="RI8" s="543"/>
      <c r="RJ8" s="543"/>
      <c r="RK8" s="543"/>
      <c r="RL8" s="543"/>
      <c r="RM8" s="543"/>
      <c r="RN8" s="543"/>
      <c r="RO8" s="543"/>
      <c r="RP8" s="543"/>
      <c r="RQ8" s="543"/>
      <c r="RR8" s="543"/>
      <c r="RS8" s="543"/>
      <c r="RT8" s="543"/>
      <c r="RU8" s="543"/>
      <c r="RV8" s="543"/>
      <c r="RW8" s="543"/>
      <c r="RX8" s="543"/>
      <c r="RY8" s="543"/>
      <c r="RZ8" s="543"/>
      <c r="SA8" s="543"/>
      <c r="SB8" s="543"/>
      <c r="SC8" s="543"/>
      <c r="SD8" s="543"/>
      <c r="SE8" s="543"/>
      <c r="SF8" s="543"/>
      <c r="SG8" s="543"/>
      <c r="SH8" s="543"/>
      <c r="SI8" s="543"/>
      <c r="SJ8" s="543"/>
      <c r="SK8" s="543"/>
      <c r="SL8" s="543"/>
      <c r="SM8" s="543"/>
      <c r="SN8" s="543"/>
      <c r="SO8" s="543"/>
      <c r="SP8" s="543"/>
      <c r="SQ8" s="543"/>
      <c r="SR8" s="543"/>
      <c r="SS8" s="543"/>
      <c r="ST8" s="543"/>
      <c r="SU8" s="543"/>
      <c r="SV8" s="543"/>
      <c r="SW8" s="543"/>
      <c r="SX8" s="543"/>
      <c r="SY8" s="543"/>
      <c r="SZ8" s="543"/>
      <c r="TA8" s="543"/>
      <c r="TB8" s="543"/>
      <c r="TC8" s="543"/>
      <c r="TD8" s="543"/>
      <c r="TE8" s="543"/>
      <c r="TF8" s="543"/>
      <c r="TG8" s="543"/>
      <c r="TH8" s="543"/>
      <c r="TI8" s="543"/>
      <c r="TJ8" s="543"/>
      <c r="TK8" s="543"/>
      <c r="TL8" s="543"/>
      <c r="TM8" s="543"/>
      <c r="TN8" s="543"/>
      <c r="TO8" s="543"/>
      <c r="TP8" s="543"/>
      <c r="TQ8" s="543"/>
      <c r="TR8" s="543"/>
      <c r="TS8" s="543"/>
      <c r="TT8" s="543"/>
      <c r="TU8" s="543"/>
      <c r="TV8" s="543"/>
      <c r="TW8" s="543"/>
      <c r="TX8" s="543"/>
      <c r="TY8" s="543"/>
      <c r="TZ8" s="543"/>
      <c r="UA8" s="543"/>
      <c r="UB8" s="543"/>
      <c r="UC8" s="543"/>
      <c r="UD8" s="543"/>
      <c r="UE8" s="543"/>
      <c r="UF8" s="543"/>
      <c r="UG8" s="543"/>
      <c r="UH8" s="543"/>
      <c r="UI8" s="543"/>
      <c r="UJ8" s="543"/>
      <c r="UK8" s="543"/>
      <c r="UL8" s="543"/>
      <c r="UM8" s="543"/>
      <c r="UN8" s="543"/>
      <c r="UO8" s="543"/>
      <c r="UP8" s="543"/>
      <c r="UQ8" s="543"/>
      <c r="UR8" s="543"/>
      <c r="US8" s="543"/>
      <c r="UT8" s="543"/>
      <c r="UU8" s="543"/>
      <c r="UV8" s="543"/>
      <c r="UW8" s="543"/>
      <c r="UX8" s="543"/>
      <c r="UY8" s="543"/>
      <c r="UZ8" s="543"/>
      <c r="VA8" s="543"/>
      <c r="VB8" s="543"/>
      <c r="VC8" s="543"/>
      <c r="VD8" s="543"/>
      <c r="VE8" s="543"/>
      <c r="VF8" s="543"/>
      <c r="VG8" s="543"/>
      <c r="VH8" s="543"/>
      <c r="VI8" s="543"/>
      <c r="VJ8" s="543"/>
      <c r="VK8" s="543"/>
      <c r="VL8" s="543"/>
      <c r="VM8" s="543"/>
      <c r="VN8" s="543"/>
      <c r="VO8" s="543"/>
      <c r="VP8" s="543"/>
      <c r="VQ8" s="543"/>
      <c r="VR8" s="543"/>
      <c r="VS8" s="543"/>
      <c r="VT8" s="543"/>
      <c r="VU8" s="543"/>
      <c r="VV8" s="543"/>
      <c r="VW8" s="543"/>
      <c r="VX8" s="543"/>
      <c r="VY8" s="543"/>
      <c r="VZ8" s="543"/>
      <c r="WA8" s="543"/>
      <c r="WB8" s="543"/>
      <c r="WC8" s="543"/>
      <c r="WD8" s="543"/>
      <c r="WE8" s="543"/>
      <c r="WF8" s="543"/>
      <c r="WG8" s="543"/>
      <c r="WH8" s="543"/>
      <c r="WI8" s="543"/>
      <c r="WJ8" s="543"/>
      <c r="WK8" s="543"/>
      <c r="WL8" s="543"/>
      <c r="WM8" s="543"/>
      <c r="WN8" s="543"/>
      <c r="WO8" s="543"/>
      <c r="WP8" s="543"/>
      <c r="WQ8" s="543"/>
      <c r="WR8" s="543"/>
      <c r="WS8" s="543"/>
      <c r="WT8" s="543"/>
      <c r="WU8" s="543"/>
      <c r="WV8" s="543"/>
      <c r="WW8" s="543"/>
      <c r="WX8" s="543"/>
      <c r="WY8" s="543"/>
      <c r="WZ8" s="543"/>
      <c r="XA8" s="543"/>
      <c r="XB8" s="543"/>
      <c r="XC8" s="543"/>
      <c r="XD8" s="543"/>
      <c r="XE8" s="543"/>
      <c r="XF8" s="543"/>
      <c r="XG8" s="543"/>
      <c r="XH8" s="543"/>
      <c r="XI8" s="543"/>
      <c r="XJ8" s="543"/>
      <c r="XK8" s="543"/>
      <c r="XL8" s="543"/>
      <c r="XM8" s="543"/>
      <c r="XN8" s="543"/>
      <c r="XO8" s="543"/>
      <c r="XP8" s="543"/>
      <c r="XQ8" s="543"/>
      <c r="XR8" s="543"/>
      <c r="XS8" s="543"/>
      <c r="XT8" s="543"/>
      <c r="XU8" s="543"/>
      <c r="XV8" s="543"/>
      <c r="XW8" s="543"/>
      <c r="XX8" s="543"/>
      <c r="XY8" s="543"/>
      <c r="XZ8" s="543"/>
      <c r="YA8" s="543"/>
      <c r="YB8" s="543"/>
      <c r="YC8" s="543"/>
      <c r="YD8" s="543"/>
      <c r="YE8" s="543"/>
      <c r="YF8" s="543"/>
      <c r="YG8" s="543"/>
      <c r="YH8" s="543"/>
      <c r="YI8" s="543"/>
      <c r="YJ8" s="543"/>
      <c r="YK8" s="543"/>
      <c r="YL8" s="543"/>
      <c r="YM8" s="543"/>
      <c r="YN8" s="543"/>
      <c r="YO8" s="543"/>
      <c r="YP8" s="543"/>
      <c r="YQ8" s="543"/>
      <c r="YR8" s="543"/>
      <c r="YS8" s="543"/>
      <c r="YT8" s="543"/>
      <c r="YU8" s="543"/>
      <c r="YV8" s="543"/>
      <c r="YW8" s="543"/>
      <c r="YX8" s="543"/>
      <c r="YY8" s="543"/>
      <c r="YZ8" s="543"/>
      <c r="ZA8" s="543"/>
      <c r="ZB8" s="543"/>
      <c r="ZC8" s="543"/>
      <c r="ZD8" s="543"/>
      <c r="ZE8" s="543"/>
      <c r="ZF8" s="543"/>
      <c r="ZG8" s="543"/>
      <c r="ZH8" s="543"/>
      <c r="ZI8" s="543"/>
      <c r="ZJ8" s="543"/>
      <c r="ZK8" s="543"/>
      <c r="ZL8" s="543"/>
      <c r="ZM8" s="543"/>
      <c r="ZN8" s="543"/>
      <c r="ZO8" s="543"/>
      <c r="ZP8" s="543"/>
      <c r="ZQ8" s="543"/>
      <c r="ZR8" s="543"/>
      <c r="ZS8" s="543"/>
      <c r="ZT8" s="543"/>
      <c r="ZU8" s="543"/>
      <c r="ZV8" s="543"/>
      <c r="ZW8" s="543"/>
      <c r="ZX8" s="543"/>
      <c r="ZY8" s="543"/>
      <c r="ZZ8" s="543"/>
      <c r="AAA8" s="543"/>
      <c r="AAB8" s="543"/>
      <c r="AAC8" s="543"/>
      <c r="AAD8" s="543"/>
      <c r="AAE8" s="543"/>
      <c r="AAF8" s="543"/>
      <c r="AAG8" s="543"/>
      <c r="AAH8" s="543"/>
      <c r="AAI8" s="543"/>
      <c r="AAJ8" s="543"/>
      <c r="AAK8" s="543"/>
      <c r="AAL8" s="543"/>
      <c r="AAM8" s="543"/>
      <c r="AAN8" s="543"/>
      <c r="AAO8" s="543"/>
      <c r="AAP8" s="543"/>
      <c r="AAQ8" s="543"/>
      <c r="AAR8" s="543"/>
      <c r="AAS8" s="543"/>
      <c r="AAT8" s="543"/>
      <c r="AAU8" s="543"/>
      <c r="AAV8" s="543"/>
      <c r="AAW8" s="543"/>
      <c r="AAX8" s="543"/>
      <c r="AAY8" s="543"/>
      <c r="AAZ8" s="543"/>
      <c r="ABA8" s="543"/>
      <c r="ABB8" s="543"/>
      <c r="ABC8" s="543"/>
      <c r="ABD8" s="543"/>
      <c r="ABE8" s="543"/>
      <c r="ABF8" s="543"/>
      <c r="ABG8" s="543"/>
      <c r="ABH8" s="543"/>
      <c r="ABI8" s="543"/>
      <c r="ABJ8" s="543"/>
      <c r="ABK8" s="543"/>
      <c r="ABL8" s="543"/>
      <c r="ABM8" s="543"/>
      <c r="ABN8" s="543"/>
      <c r="ABO8" s="543"/>
      <c r="ABP8" s="543"/>
      <c r="ABQ8" s="543"/>
      <c r="ABR8" s="543"/>
      <c r="ABS8" s="543"/>
      <c r="ABT8" s="543"/>
      <c r="ABU8" s="543"/>
      <c r="ABV8" s="543"/>
      <c r="ABW8" s="543"/>
      <c r="ABX8" s="543"/>
      <c r="ABY8" s="543"/>
      <c r="ABZ8" s="543"/>
      <c r="ACA8" s="543"/>
      <c r="ACB8" s="543"/>
      <c r="ACC8" s="543"/>
      <c r="ACD8" s="543"/>
      <c r="ACE8" s="543"/>
      <c r="ACF8" s="543"/>
      <c r="ACG8" s="543"/>
      <c r="ACH8" s="543"/>
      <c r="ACI8" s="543"/>
      <c r="ACJ8" s="543"/>
      <c r="ACK8" s="543"/>
      <c r="ACL8" s="543"/>
      <c r="ACM8" s="543"/>
      <c r="ACN8" s="543"/>
      <c r="ACO8" s="543"/>
      <c r="ACP8" s="543"/>
      <c r="ACQ8" s="543"/>
      <c r="ACR8" s="543"/>
      <c r="ACS8" s="543"/>
      <c r="ACT8" s="543"/>
      <c r="ACU8" s="543"/>
      <c r="ACV8" s="543"/>
      <c r="ACW8" s="543"/>
      <c r="ACX8" s="543"/>
      <c r="ACY8" s="543"/>
      <c r="ACZ8" s="543"/>
      <c r="ADA8" s="543"/>
      <c r="ADB8" s="543"/>
      <c r="ADC8" s="543"/>
      <c r="ADD8" s="543"/>
      <c r="ADE8" s="543"/>
      <c r="ADF8" s="543"/>
      <c r="ADG8" s="543"/>
      <c r="ADH8" s="543"/>
      <c r="ADI8" s="543"/>
      <c r="ADJ8" s="543"/>
      <c r="ADK8" s="543"/>
      <c r="ADL8" s="543"/>
      <c r="ADM8" s="543"/>
      <c r="ADN8" s="543"/>
      <c r="ADO8" s="543"/>
      <c r="ADP8" s="543"/>
      <c r="ADQ8" s="543"/>
      <c r="ADR8" s="543"/>
      <c r="ADS8" s="543"/>
      <c r="ADT8" s="543"/>
      <c r="ADU8" s="543"/>
      <c r="ADV8" s="543"/>
      <c r="ADW8" s="543"/>
      <c r="ADX8" s="543"/>
      <c r="ADY8" s="543"/>
      <c r="ADZ8" s="543"/>
      <c r="AEA8" s="543"/>
      <c r="AEB8" s="543"/>
      <c r="AEC8" s="543"/>
      <c r="AED8" s="543"/>
      <c r="AEE8" s="543"/>
      <c r="AEF8" s="543"/>
      <c r="AEG8" s="543"/>
      <c r="AEH8" s="543"/>
      <c r="AEI8" s="543"/>
      <c r="AEJ8" s="543"/>
      <c r="AEK8" s="543"/>
      <c r="AEL8" s="543"/>
      <c r="AEM8" s="543"/>
      <c r="AEN8" s="543"/>
      <c r="AEO8" s="543"/>
      <c r="AEP8" s="543"/>
      <c r="AEQ8" s="543"/>
      <c r="AER8" s="543"/>
      <c r="AES8" s="543"/>
      <c r="AET8" s="543"/>
      <c r="AEU8" s="543"/>
      <c r="AEV8" s="543"/>
      <c r="AEW8" s="543"/>
      <c r="AEX8" s="543"/>
      <c r="AEY8" s="543"/>
      <c r="AEZ8" s="543"/>
      <c r="AFA8" s="543"/>
      <c r="AFB8" s="543"/>
      <c r="AFC8" s="543"/>
      <c r="AFD8" s="543"/>
      <c r="AFE8" s="543"/>
      <c r="AFF8" s="543"/>
      <c r="AFG8" s="543"/>
      <c r="AFH8" s="543"/>
      <c r="AFI8" s="543"/>
      <c r="AFJ8" s="543"/>
      <c r="AFK8" s="543"/>
      <c r="AFL8" s="543"/>
      <c r="AFM8" s="543"/>
      <c r="AFN8" s="543"/>
      <c r="AFO8" s="543"/>
      <c r="AFP8" s="543"/>
      <c r="AFQ8" s="543"/>
      <c r="AFR8" s="543"/>
      <c r="AFS8" s="543"/>
      <c r="AFT8" s="543"/>
      <c r="AFU8" s="543"/>
      <c r="AFV8" s="543"/>
      <c r="AFW8" s="543"/>
      <c r="AFX8" s="543"/>
      <c r="AFY8" s="543"/>
      <c r="AFZ8" s="543"/>
      <c r="AGA8" s="543"/>
      <c r="AGB8" s="543"/>
      <c r="AGC8" s="543"/>
      <c r="AGD8" s="543"/>
      <c r="AGE8" s="543"/>
      <c r="AGF8" s="543"/>
      <c r="AGG8" s="543"/>
      <c r="AGH8" s="543"/>
      <c r="AGI8" s="543"/>
      <c r="AGJ8" s="543"/>
      <c r="AGK8" s="543"/>
      <c r="AGL8" s="543"/>
      <c r="AGM8" s="543"/>
      <c r="AGN8" s="543"/>
      <c r="AGO8" s="543"/>
      <c r="AGP8" s="543"/>
      <c r="AGQ8" s="543"/>
      <c r="AGR8" s="543"/>
      <c r="AGS8" s="543"/>
      <c r="AGT8" s="543"/>
      <c r="AGU8" s="543"/>
      <c r="AGV8" s="543"/>
      <c r="AGW8" s="543"/>
      <c r="AGX8" s="543"/>
      <c r="AGY8" s="543"/>
      <c r="AGZ8" s="543"/>
      <c r="AHA8" s="543"/>
      <c r="AHB8" s="543"/>
      <c r="AHC8" s="543"/>
      <c r="AHD8" s="543"/>
      <c r="AHE8" s="543"/>
      <c r="AHF8" s="543"/>
      <c r="AHG8" s="543"/>
      <c r="AHH8" s="543"/>
      <c r="AHI8" s="543"/>
      <c r="AHJ8" s="543"/>
      <c r="AHK8" s="543"/>
      <c r="AHL8" s="543"/>
      <c r="AHM8" s="543"/>
      <c r="AHN8" s="543"/>
      <c r="AHO8" s="543"/>
      <c r="AHP8" s="543"/>
      <c r="AHQ8" s="543"/>
      <c r="AHR8" s="543"/>
      <c r="AHS8" s="543"/>
      <c r="AHT8" s="543"/>
      <c r="AHU8" s="543"/>
      <c r="AHV8" s="543"/>
      <c r="AHW8" s="543"/>
      <c r="AHX8" s="543"/>
      <c r="AHY8" s="543"/>
      <c r="AHZ8" s="543"/>
      <c r="AIA8" s="543"/>
      <c r="AIB8" s="543"/>
      <c r="AIC8" s="543"/>
      <c r="AID8" s="543"/>
      <c r="AIE8" s="543"/>
      <c r="AIF8" s="543"/>
      <c r="AIG8" s="543"/>
      <c r="AIH8" s="543"/>
      <c r="AII8" s="543"/>
      <c r="AIJ8" s="543"/>
      <c r="AIK8" s="543"/>
      <c r="AIL8" s="543"/>
      <c r="AIM8" s="543"/>
      <c r="AIN8" s="543"/>
      <c r="AIO8" s="543"/>
      <c r="AIP8" s="543"/>
      <c r="AIQ8" s="543"/>
      <c r="AIR8" s="543"/>
      <c r="AIS8" s="543"/>
      <c r="AIT8" s="543"/>
      <c r="AIU8" s="543"/>
      <c r="AIV8" s="543"/>
      <c r="AIW8" s="543"/>
      <c r="AIX8" s="543"/>
      <c r="AIY8" s="543"/>
      <c r="AIZ8" s="543"/>
      <c r="AJA8" s="543"/>
      <c r="AJB8" s="543"/>
      <c r="AJC8" s="543"/>
      <c r="AJD8" s="543"/>
      <c r="AJE8" s="543"/>
      <c r="AJF8" s="543"/>
      <c r="AJG8" s="543"/>
      <c r="AJH8" s="543"/>
      <c r="AJI8" s="543"/>
      <c r="AJJ8" s="543"/>
      <c r="AJK8" s="543"/>
      <c r="AJL8" s="543"/>
      <c r="AJM8" s="543"/>
      <c r="AJN8" s="543"/>
      <c r="AJO8" s="543"/>
      <c r="AJP8" s="543"/>
      <c r="AJQ8" s="543"/>
      <c r="AJR8" s="543"/>
      <c r="AJS8" s="543"/>
      <c r="AJT8" s="543"/>
      <c r="AJU8" s="543"/>
      <c r="AJV8" s="543"/>
      <c r="AJW8" s="543"/>
      <c r="AJX8" s="543"/>
      <c r="AJY8" s="543"/>
      <c r="AJZ8" s="543"/>
      <c r="AKA8" s="543"/>
      <c r="AKB8" s="543"/>
      <c r="AKC8" s="543"/>
      <c r="AKD8" s="543"/>
      <c r="AKE8" s="543"/>
      <c r="AKF8" s="543"/>
      <c r="AKG8" s="543"/>
      <c r="AKH8" s="543"/>
      <c r="AKI8" s="543"/>
      <c r="AKJ8" s="543"/>
      <c r="AKK8" s="543"/>
      <c r="AKL8" s="543"/>
      <c r="AKM8" s="543"/>
      <c r="AKN8" s="543"/>
      <c r="AKO8" s="543"/>
      <c r="AKP8" s="543"/>
      <c r="AKQ8" s="543"/>
      <c r="AKR8" s="543"/>
      <c r="AKS8" s="543"/>
      <c r="AKT8" s="543"/>
      <c r="AKU8" s="543"/>
      <c r="AKV8" s="543"/>
    </row>
    <row r="9" spans="1:984" x14ac:dyDescent="0.25">
      <c r="A9" s="388">
        <v>3</v>
      </c>
      <c r="B9" s="373" t="s">
        <v>305</v>
      </c>
      <c r="C9" s="421" t="s">
        <v>156</v>
      </c>
      <c r="D9" s="421"/>
      <c r="E9" s="421"/>
      <c r="F9" s="421"/>
      <c r="G9" s="546">
        <v>0</v>
      </c>
      <c r="H9" s="159"/>
      <c r="I9" s="159"/>
      <c r="J9" s="159"/>
      <c r="K9" s="547"/>
      <c r="L9" s="548"/>
      <c r="M9" s="524">
        <v>298100</v>
      </c>
      <c r="N9" s="549">
        <v>977350</v>
      </c>
      <c r="O9" s="549">
        <v>797475</v>
      </c>
      <c r="P9" s="549">
        <v>179875</v>
      </c>
      <c r="Q9" s="550">
        <v>977350</v>
      </c>
      <c r="R9" s="549">
        <v>797475</v>
      </c>
      <c r="S9" s="549">
        <v>179875</v>
      </c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  <c r="DG9" s="543"/>
      <c r="DH9" s="543"/>
      <c r="DI9" s="543"/>
      <c r="DJ9" s="543"/>
      <c r="DK9" s="543"/>
      <c r="DL9" s="543"/>
      <c r="DM9" s="543"/>
      <c r="DN9" s="543"/>
      <c r="DO9" s="543"/>
      <c r="DP9" s="543"/>
      <c r="DQ9" s="543"/>
      <c r="DR9" s="543"/>
      <c r="DS9" s="543"/>
      <c r="DT9" s="543"/>
      <c r="DU9" s="543"/>
      <c r="DV9" s="543"/>
      <c r="DW9" s="543"/>
      <c r="DX9" s="543"/>
      <c r="DY9" s="543"/>
      <c r="DZ9" s="543"/>
      <c r="EA9" s="543"/>
      <c r="EB9" s="543"/>
      <c r="EC9" s="543"/>
      <c r="ED9" s="543"/>
      <c r="EE9" s="543"/>
      <c r="EF9" s="543"/>
      <c r="EG9" s="543"/>
      <c r="EH9" s="543"/>
      <c r="EI9" s="543"/>
      <c r="EJ9" s="543"/>
      <c r="EK9" s="543"/>
      <c r="EL9" s="543"/>
      <c r="EM9" s="543"/>
      <c r="EN9" s="543"/>
      <c r="EO9" s="543"/>
      <c r="EP9" s="543"/>
      <c r="EQ9" s="543"/>
      <c r="ER9" s="543"/>
      <c r="ES9" s="543"/>
      <c r="ET9" s="543"/>
      <c r="EU9" s="543"/>
      <c r="EV9" s="543"/>
      <c r="EW9" s="543"/>
      <c r="EX9" s="543"/>
      <c r="EY9" s="543"/>
      <c r="EZ9" s="543"/>
      <c r="FA9" s="543"/>
      <c r="FB9" s="543"/>
      <c r="FC9" s="543"/>
      <c r="FD9" s="543"/>
      <c r="FE9" s="543"/>
      <c r="FF9" s="543"/>
      <c r="FG9" s="543"/>
      <c r="FH9" s="543"/>
      <c r="FI9" s="543"/>
      <c r="FJ9" s="543"/>
      <c r="FK9" s="543"/>
      <c r="FL9" s="543"/>
      <c r="FM9" s="543"/>
      <c r="FN9" s="543"/>
      <c r="FO9" s="543"/>
      <c r="FP9" s="543"/>
      <c r="FQ9" s="543"/>
      <c r="FR9" s="543"/>
      <c r="FS9" s="543"/>
      <c r="FT9" s="543"/>
      <c r="FU9" s="543"/>
      <c r="FV9" s="543"/>
      <c r="FW9" s="543"/>
      <c r="FX9" s="543"/>
      <c r="FY9" s="543"/>
      <c r="FZ9" s="543"/>
      <c r="GA9" s="543"/>
      <c r="GB9" s="543"/>
      <c r="GC9" s="543"/>
      <c r="GD9" s="543"/>
      <c r="GE9" s="543"/>
      <c r="GF9" s="543"/>
      <c r="GG9" s="543"/>
      <c r="GH9" s="543"/>
      <c r="GI9" s="543"/>
      <c r="GJ9" s="543"/>
      <c r="GK9" s="543"/>
      <c r="GL9" s="543"/>
      <c r="GM9" s="543"/>
      <c r="GN9" s="543"/>
      <c r="GO9" s="543"/>
      <c r="GP9" s="543"/>
      <c r="GQ9" s="543"/>
      <c r="GR9" s="543"/>
      <c r="GS9" s="543"/>
      <c r="GT9" s="543"/>
      <c r="GU9" s="543"/>
      <c r="GV9" s="543"/>
      <c r="GW9" s="543"/>
      <c r="GX9" s="543"/>
      <c r="GY9" s="543"/>
      <c r="GZ9" s="543"/>
      <c r="HA9" s="543"/>
      <c r="HB9" s="543"/>
      <c r="HC9" s="543"/>
      <c r="HD9" s="543"/>
      <c r="HE9" s="543"/>
      <c r="HF9" s="543"/>
      <c r="HG9" s="543"/>
      <c r="HH9" s="543"/>
      <c r="HI9" s="543"/>
      <c r="HJ9" s="543"/>
      <c r="HK9" s="543"/>
      <c r="HL9" s="543"/>
      <c r="HM9" s="543"/>
      <c r="HN9" s="543"/>
      <c r="HO9" s="543"/>
      <c r="HP9" s="543"/>
      <c r="HQ9" s="543"/>
      <c r="HR9" s="543"/>
      <c r="HS9" s="543"/>
      <c r="HT9" s="543"/>
      <c r="HU9" s="543"/>
      <c r="HV9" s="543"/>
      <c r="HW9" s="543"/>
      <c r="HX9" s="543"/>
      <c r="HY9" s="543"/>
      <c r="HZ9" s="543"/>
      <c r="IA9" s="543"/>
      <c r="IB9" s="543"/>
      <c r="IC9" s="543"/>
      <c r="ID9" s="543"/>
      <c r="IE9" s="543"/>
      <c r="IF9" s="543"/>
      <c r="IG9" s="543"/>
      <c r="IH9" s="543"/>
      <c r="II9" s="543"/>
      <c r="IJ9" s="543"/>
      <c r="IK9" s="543"/>
      <c r="IL9" s="543"/>
      <c r="IM9" s="543"/>
      <c r="IN9" s="543"/>
      <c r="IO9" s="543"/>
      <c r="IP9" s="543"/>
      <c r="IQ9" s="543"/>
      <c r="IR9" s="543"/>
      <c r="IS9" s="543"/>
      <c r="IT9" s="543"/>
      <c r="IU9" s="543"/>
      <c r="IV9" s="543"/>
      <c r="IW9" s="543"/>
      <c r="IX9" s="543"/>
      <c r="IY9" s="543"/>
      <c r="IZ9" s="543"/>
      <c r="JA9" s="543"/>
      <c r="JB9" s="543"/>
      <c r="JC9" s="543"/>
      <c r="JD9" s="543"/>
      <c r="JE9" s="543"/>
      <c r="JF9" s="543"/>
      <c r="JG9" s="543"/>
      <c r="JH9" s="543"/>
      <c r="JI9" s="543"/>
      <c r="JJ9" s="543"/>
      <c r="JK9" s="543"/>
      <c r="JL9" s="543"/>
      <c r="JM9" s="543"/>
      <c r="JN9" s="543"/>
      <c r="JO9" s="543"/>
      <c r="JP9" s="543"/>
      <c r="JQ9" s="543"/>
      <c r="JR9" s="543"/>
      <c r="JS9" s="543"/>
      <c r="JT9" s="543"/>
      <c r="JU9" s="543"/>
      <c r="JV9" s="543"/>
      <c r="JW9" s="543"/>
      <c r="JX9" s="543"/>
      <c r="JY9" s="543"/>
      <c r="JZ9" s="543"/>
      <c r="KA9" s="543"/>
      <c r="KB9" s="543"/>
      <c r="KC9" s="543"/>
      <c r="KD9" s="543"/>
      <c r="KE9" s="543"/>
      <c r="KF9" s="543"/>
      <c r="KG9" s="543"/>
      <c r="KH9" s="543"/>
      <c r="KI9" s="543"/>
      <c r="KJ9" s="543"/>
      <c r="KK9" s="543"/>
      <c r="KL9" s="543"/>
      <c r="KM9" s="543"/>
      <c r="KN9" s="543"/>
      <c r="KO9" s="543"/>
      <c r="KP9" s="543"/>
      <c r="KQ9" s="543"/>
      <c r="KR9" s="543"/>
      <c r="KS9" s="543"/>
      <c r="KT9" s="543"/>
      <c r="KU9" s="543"/>
      <c r="KV9" s="543"/>
      <c r="KW9" s="543"/>
      <c r="KX9" s="543"/>
      <c r="KY9" s="543"/>
      <c r="KZ9" s="543"/>
      <c r="LA9" s="543"/>
      <c r="LB9" s="543"/>
      <c r="LC9" s="543"/>
      <c r="LD9" s="543"/>
      <c r="LE9" s="543"/>
      <c r="LF9" s="543"/>
      <c r="LG9" s="543"/>
      <c r="LH9" s="543"/>
      <c r="LI9" s="543"/>
      <c r="LJ9" s="543"/>
      <c r="LK9" s="543"/>
      <c r="LL9" s="543"/>
      <c r="LM9" s="543"/>
      <c r="LN9" s="543"/>
      <c r="LO9" s="543"/>
      <c r="LP9" s="543"/>
      <c r="LQ9" s="543"/>
      <c r="LR9" s="543"/>
      <c r="LS9" s="543"/>
      <c r="LT9" s="543"/>
      <c r="LU9" s="543"/>
      <c r="LV9" s="543"/>
      <c r="LW9" s="543"/>
      <c r="LX9" s="543"/>
      <c r="LY9" s="543"/>
      <c r="LZ9" s="543"/>
      <c r="MA9" s="543"/>
      <c r="MB9" s="543"/>
      <c r="MC9" s="543"/>
      <c r="MD9" s="543"/>
      <c r="ME9" s="543"/>
      <c r="MF9" s="543"/>
      <c r="MG9" s="543"/>
      <c r="MH9" s="543"/>
      <c r="MI9" s="543"/>
      <c r="MJ9" s="543"/>
      <c r="MK9" s="543"/>
      <c r="ML9" s="543"/>
      <c r="MM9" s="543"/>
      <c r="MN9" s="543"/>
      <c r="MO9" s="543"/>
      <c r="MP9" s="543"/>
      <c r="MQ9" s="543"/>
      <c r="MR9" s="543"/>
      <c r="MS9" s="543"/>
      <c r="MT9" s="543"/>
      <c r="MU9" s="543"/>
      <c r="MV9" s="543"/>
      <c r="MW9" s="543"/>
      <c r="MX9" s="543"/>
      <c r="MY9" s="543"/>
      <c r="MZ9" s="543"/>
      <c r="NA9" s="543"/>
      <c r="NB9" s="543"/>
      <c r="NC9" s="543"/>
      <c r="ND9" s="543"/>
      <c r="NE9" s="543"/>
      <c r="NF9" s="543"/>
      <c r="NG9" s="543"/>
      <c r="NH9" s="543"/>
      <c r="NI9" s="543"/>
      <c r="NJ9" s="543"/>
      <c r="NK9" s="543"/>
      <c r="NL9" s="543"/>
      <c r="NM9" s="543"/>
      <c r="NN9" s="543"/>
      <c r="NO9" s="543"/>
      <c r="NP9" s="543"/>
      <c r="NQ9" s="543"/>
      <c r="NR9" s="543"/>
      <c r="NS9" s="543"/>
      <c r="NT9" s="543"/>
      <c r="NU9" s="543"/>
      <c r="NV9" s="543"/>
      <c r="NW9" s="543"/>
      <c r="NX9" s="543"/>
      <c r="NY9" s="543"/>
      <c r="NZ9" s="543"/>
      <c r="OA9" s="543"/>
      <c r="OB9" s="543"/>
      <c r="OC9" s="543"/>
      <c r="OD9" s="543"/>
      <c r="OE9" s="543"/>
      <c r="OF9" s="543"/>
      <c r="OG9" s="543"/>
      <c r="OH9" s="543"/>
      <c r="OI9" s="543"/>
      <c r="OJ9" s="543"/>
      <c r="OK9" s="543"/>
      <c r="OL9" s="543"/>
      <c r="OM9" s="543"/>
      <c r="ON9" s="543"/>
      <c r="OO9" s="543"/>
      <c r="OP9" s="543"/>
      <c r="OQ9" s="543"/>
      <c r="OR9" s="543"/>
      <c r="OS9" s="543"/>
      <c r="OT9" s="543"/>
      <c r="OU9" s="543"/>
      <c r="OV9" s="543"/>
      <c r="OW9" s="543"/>
      <c r="OX9" s="543"/>
      <c r="OY9" s="543"/>
      <c r="OZ9" s="543"/>
      <c r="PA9" s="543"/>
      <c r="PB9" s="543"/>
      <c r="PC9" s="543"/>
      <c r="PD9" s="543"/>
      <c r="PE9" s="543"/>
      <c r="PF9" s="543"/>
      <c r="PG9" s="543"/>
      <c r="PH9" s="543"/>
      <c r="PI9" s="543"/>
      <c r="PJ9" s="543"/>
      <c r="PK9" s="543"/>
      <c r="PL9" s="543"/>
      <c r="PM9" s="543"/>
      <c r="PN9" s="543"/>
      <c r="PO9" s="543"/>
      <c r="PP9" s="543"/>
      <c r="PQ9" s="543"/>
      <c r="PR9" s="543"/>
      <c r="PS9" s="543"/>
      <c r="PT9" s="543"/>
      <c r="PU9" s="543"/>
      <c r="PV9" s="543"/>
      <c r="PW9" s="543"/>
      <c r="PX9" s="543"/>
      <c r="PY9" s="543"/>
      <c r="PZ9" s="543"/>
      <c r="QA9" s="543"/>
      <c r="QB9" s="543"/>
      <c r="QC9" s="543"/>
      <c r="QD9" s="543"/>
      <c r="QE9" s="543"/>
      <c r="QF9" s="543"/>
      <c r="QG9" s="543"/>
      <c r="QH9" s="543"/>
      <c r="QI9" s="543"/>
      <c r="QJ9" s="543"/>
      <c r="QK9" s="543"/>
      <c r="QL9" s="543"/>
      <c r="QM9" s="543"/>
      <c r="QN9" s="543"/>
      <c r="QO9" s="543"/>
      <c r="QP9" s="543"/>
      <c r="QQ9" s="543"/>
      <c r="QR9" s="543"/>
      <c r="QS9" s="543"/>
      <c r="QT9" s="543"/>
      <c r="QU9" s="543"/>
      <c r="QV9" s="543"/>
      <c r="QW9" s="543"/>
      <c r="QX9" s="543"/>
      <c r="QY9" s="543"/>
      <c r="QZ9" s="543"/>
      <c r="RA9" s="543"/>
      <c r="RB9" s="543"/>
      <c r="RC9" s="543"/>
      <c r="RD9" s="543"/>
      <c r="RE9" s="543"/>
      <c r="RF9" s="543"/>
      <c r="RG9" s="543"/>
      <c r="RH9" s="543"/>
      <c r="RI9" s="543"/>
      <c r="RJ9" s="543"/>
      <c r="RK9" s="543"/>
      <c r="RL9" s="543"/>
      <c r="RM9" s="543"/>
      <c r="RN9" s="543"/>
      <c r="RO9" s="543"/>
      <c r="RP9" s="543"/>
      <c r="RQ9" s="543"/>
      <c r="RR9" s="543"/>
      <c r="RS9" s="543"/>
      <c r="RT9" s="543"/>
      <c r="RU9" s="543"/>
      <c r="RV9" s="543"/>
      <c r="RW9" s="543"/>
      <c r="RX9" s="543"/>
      <c r="RY9" s="543"/>
      <c r="RZ9" s="543"/>
      <c r="SA9" s="543"/>
      <c r="SB9" s="543"/>
      <c r="SC9" s="543"/>
      <c r="SD9" s="543"/>
      <c r="SE9" s="543"/>
      <c r="SF9" s="543"/>
      <c r="SG9" s="543"/>
      <c r="SH9" s="543"/>
      <c r="SI9" s="543"/>
      <c r="SJ9" s="543"/>
      <c r="SK9" s="543"/>
      <c r="SL9" s="543"/>
      <c r="SM9" s="543"/>
      <c r="SN9" s="543"/>
      <c r="SO9" s="543"/>
      <c r="SP9" s="543"/>
      <c r="SQ9" s="543"/>
      <c r="SR9" s="543"/>
      <c r="SS9" s="543"/>
      <c r="ST9" s="543"/>
      <c r="SU9" s="543"/>
      <c r="SV9" s="543"/>
      <c r="SW9" s="543"/>
      <c r="SX9" s="543"/>
      <c r="SY9" s="543"/>
      <c r="SZ9" s="543"/>
      <c r="TA9" s="543"/>
      <c r="TB9" s="543"/>
      <c r="TC9" s="543"/>
      <c r="TD9" s="543"/>
      <c r="TE9" s="543"/>
      <c r="TF9" s="543"/>
      <c r="TG9" s="543"/>
      <c r="TH9" s="543"/>
      <c r="TI9" s="543"/>
      <c r="TJ9" s="543"/>
      <c r="TK9" s="543"/>
      <c r="TL9" s="543"/>
      <c r="TM9" s="543"/>
      <c r="TN9" s="543"/>
      <c r="TO9" s="543"/>
      <c r="TP9" s="543"/>
      <c r="TQ9" s="543"/>
      <c r="TR9" s="543"/>
      <c r="TS9" s="543"/>
      <c r="TT9" s="543"/>
      <c r="TU9" s="543"/>
      <c r="TV9" s="543"/>
      <c r="TW9" s="543"/>
      <c r="TX9" s="543"/>
      <c r="TY9" s="543"/>
      <c r="TZ9" s="543"/>
      <c r="UA9" s="543"/>
      <c r="UB9" s="543"/>
      <c r="UC9" s="543"/>
      <c r="UD9" s="543"/>
      <c r="UE9" s="543"/>
      <c r="UF9" s="543"/>
      <c r="UG9" s="543"/>
      <c r="UH9" s="543"/>
      <c r="UI9" s="543"/>
      <c r="UJ9" s="543"/>
      <c r="UK9" s="543"/>
      <c r="UL9" s="543"/>
      <c r="UM9" s="543"/>
      <c r="UN9" s="543"/>
      <c r="UO9" s="543"/>
      <c r="UP9" s="543"/>
      <c r="UQ9" s="543"/>
      <c r="UR9" s="543"/>
      <c r="US9" s="543"/>
      <c r="UT9" s="543"/>
      <c r="UU9" s="543"/>
      <c r="UV9" s="543"/>
      <c r="UW9" s="543"/>
      <c r="UX9" s="543"/>
      <c r="UY9" s="543"/>
      <c r="UZ9" s="543"/>
      <c r="VA9" s="543"/>
      <c r="VB9" s="543"/>
      <c r="VC9" s="543"/>
      <c r="VD9" s="543"/>
      <c r="VE9" s="543"/>
      <c r="VF9" s="543"/>
      <c r="VG9" s="543"/>
      <c r="VH9" s="543"/>
      <c r="VI9" s="543"/>
      <c r="VJ9" s="543"/>
      <c r="VK9" s="543"/>
      <c r="VL9" s="543"/>
      <c r="VM9" s="543"/>
      <c r="VN9" s="543"/>
      <c r="VO9" s="543"/>
      <c r="VP9" s="543"/>
      <c r="VQ9" s="543"/>
      <c r="VR9" s="543"/>
      <c r="VS9" s="543"/>
      <c r="VT9" s="543"/>
      <c r="VU9" s="543"/>
      <c r="VV9" s="543"/>
      <c r="VW9" s="543"/>
      <c r="VX9" s="543"/>
      <c r="VY9" s="543"/>
      <c r="VZ9" s="543"/>
      <c r="WA9" s="543"/>
      <c r="WB9" s="543"/>
      <c r="WC9" s="543"/>
      <c r="WD9" s="543"/>
      <c r="WE9" s="543"/>
      <c r="WF9" s="543"/>
      <c r="WG9" s="543"/>
      <c r="WH9" s="543"/>
      <c r="WI9" s="543"/>
      <c r="WJ9" s="543"/>
      <c r="WK9" s="543"/>
      <c r="WL9" s="543"/>
      <c r="WM9" s="543"/>
      <c r="WN9" s="543"/>
      <c r="WO9" s="543"/>
      <c r="WP9" s="543"/>
      <c r="WQ9" s="543"/>
      <c r="WR9" s="543"/>
      <c r="WS9" s="543"/>
      <c r="WT9" s="543"/>
      <c r="WU9" s="543"/>
      <c r="WV9" s="543"/>
      <c r="WW9" s="543"/>
      <c r="WX9" s="543"/>
      <c r="WY9" s="543"/>
      <c r="WZ9" s="543"/>
      <c r="XA9" s="543"/>
      <c r="XB9" s="543"/>
      <c r="XC9" s="543"/>
      <c r="XD9" s="543"/>
      <c r="XE9" s="543"/>
      <c r="XF9" s="543"/>
      <c r="XG9" s="543"/>
      <c r="XH9" s="543"/>
      <c r="XI9" s="543"/>
      <c r="XJ9" s="543"/>
      <c r="XK9" s="543"/>
      <c r="XL9" s="543"/>
      <c r="XM9" s="543"/>
      <c r="XN9" s="543"/>
      <c r="XO9" s="543"/>
      <c r="XP9" s="543"/>
      <c r="XQ9" s="543"/>
      <c r="XR9" s="543"/>
      <c r="XS9" s="543"/>
      <c r="XT9" s="543"/>
      <c r="XU9" s="543"/>
      <c r="XV9" s="543"/>
      <c r="XW9" s="543"/>
      <c r="XX9" s="543"/>
      <c r="XY9" s="543"/>
      <c r="XZ9" s="543"/>
      <c r="YA9" s="543"/>
      <c r="YB9" s="543"/>
      <c r="YC9" s="543"/>
      <c r="YD9" s="543"/>
      <c r="YE9" s="543"/>
      <c r="YF9" s="543"/>
      <c r="YG9" s="543"/>
      <c r="YH9" s="543"/>
      <c r="YI9" s="543"/>
      <c r="YJ9" s="543"/>
      <c r="YK9" s="543"/>
      <c r="YL9" s="543"/>
      <c r="YM9" s="543"/>
      <c r="YN9" s="543"/>
      <c r="YO9" s="543"/>
      <c r="YP9" s="543"/>
      <c r="YQ9" s="543"/>
      <c r="YR9" s="543"/>
      <c r="YS9" s="543"/>
      <c r="YT9" s="543"/>
      <c r="YU9" s="543"/>
      <c r="YV9" s="543"/>
      <c r="YW9" s="543"/>
      <c r="YX9" s="543"/>
      <c r="YY9" s="543"/>
      <c r="YZ9" s="543"/>
      <c r="ZA9" s="543"/>
      <c r="ZB9" s="543"/>
      <c r="ZC9" s="543"/>
      <c r="ZD9" s="543"/>
      <c r="ZE9" s="543"/>
      <c r="ZF9" s="543"/>
      <c r="ZG9" s="543"/>
      <c r="ZH9" s="543"/>
      <c r="ZI9" s="543"/>
      <c r="ZJ9" s="543"/>
      <c r="ZK9" s="543"/>
      <c r="ZL9" s="543"/>
      <c r="ZM9" s="543"/>
      <c r="ZN9" s="543"/>
      <c r="ZO9" s="543"/>
      <c r="ZP9" s="543"/>
      <c r="ZQ9" s="543"/>
      <c r="ZR9" s="543"/>
      <c r="ZS9" s="543"/>
      <c r="ZT9" s="543"/>
      <c r="ZU9" s="543"/>
      <c r="ZV9" s="543"/>
      <c r="ZW9" s="543"/>
      <c r="ZX9" s="543"/>
      <c r="ZY9" s="543"/>
      <c r="ZZ9" s="543"/>
      <c r="AAA9" s="543"/>
      <c r="AAB9" s="543"/>
      <c r="AAC9" s="543"/>
      <c r="AAD9" s="543"/>
      <c r="AAE9" s="543"/>
      <c r="AAF9" s="543"/>
      <c r="AAG9" s="543"/>
      <c r="AAH9" s="543"/>
      <c r="AAI9" s="543"/>
      <c r="AAJ9" s="543"/>
      <c r="AAK9" s="543"/>
      <c r="AAL9" s="543"/>
      <c r="AAM9" s="543"/>
      <c r="AAN9" s="543"/>
      <c r="AAO9" s="543"/>
      <c r="AAP9" s="543"/>
      <c r="AAQ9" s="543"/>
      <c r="AAR9" s="543"/>
      <c r="AAS9" s="543"/>
      <c r="AAT9" s="543"/>
      <c r="AAU9" s="543"/>
      <c r="AAV9" s="543"/>
      <c r="AAW9" s="543"/>
      <c r="AAX9" s="543"/>
      <c r="AAY9" s="543"/>
      <c r="AAZ9" s="543"/>
      <c r="ABA9" s="543"/>
      <c r="ABB9" s="543"/>
      <c r="ABC9" s="543"/>
      <c r="ABD9" s="543"/>
      <c r="ABE9" s="543"/>
      <c r="ABF9" s="543"/>
      <c r="ABG9" s="543"/>
      <c r="ABH9" s="543"/>
      <c r="ABI9" s="543"/>
      <c r="ABJ9" s="543"/>
      <c r="ABK9" s="543"/>
      <c r="ABL9" s="543"/>
      <c r="ABM9" s="543"/>
      <c r="ABN9" s="543"/>
      <c r="ABO9" s="543"/>
      <c r="ABP9" s="543"/>
      <c r="ABQ9" s="543"/>
      <c r="ABR9" s="543"/>
      <c r="ABS9" s="543"/>
      <c r="ABT9" s="543"/>
      <c r="ABU9" s="543"/>
      <c r="ABV9" s="543"/>
      <c r="ABW9" s="543"/>
      <c r="ABX9" s="543"/>
      <c r="ABY9" s="543"/>
      <c r="ABZ9" s="543"/>
      <c r="ACA9" s="543"/>
      <c r="ACB9" s="543"/>
      <c r="ACC9" s="543"/>
      <c r="ACD9" s="543"/>
      <c r="ACE9" s="543"/>
      <c r="ACF9" s="543"/>
      <c r="ACG9" s="543"/>
      <c r="ACH9" s="543"/>
      <c r="ACI9" s="543"/>
      <c r="ACJ9" s="543"/>
      <c r="ACK9" s="543"/>
      <c r="ACL9" s="543"/>
      <c r="ACM9" s="543"/>
      <c r="ACN9" s="543"/>
      <c r="ACO9" s="543"/>
      <c r="ACP9" s="543"/>
      <c r="ACQ9" s="543"/>
      <c r="ACR9" s="543"/>
      <c r="ACS9" s="543"/>
      <c r="ACT9" s="543"/>
      <c r="ACU9" s="543"/>
      <c r="ACV9" s="543"/>
      <c r="ACW9" s="543"/>
      <c r="ACX9" s="543"/>
      <c r="ACY9" s="543"/>
      <c r="ACZ9" s="543"/>
      <c r="ADA9" s="543"/>
      <c r="ADB9" s="543"/>
      <c r="ADC9" s="543"/>
      <c r="ADD9" s="543"/>
      <c r="ADE9" s="543"/>
      <c r="ADF9" s="543"/>
      <c r="ADG9" s="543"/>
      <c r="ADH9" s="543"/>
      <c r="ADI9" s="543"/>
      <c r="ADJ9" s="543"/>
      <c r="ADK9" s="543"/>
      <c r="ADL9" s="543"/>
      <c r="ADM9" s="543"/>
      <c r="ADN9" s="543"/>
      <c r="ADO9" s="543"/>
      <c r="ADP9" s="543"/>
      <c r="ADQ9" s="543"/>
      <c r="ADR9" s="543"/>
      <c r="ADS9" s="543"/>
      <c r="ADT9" s="543"/>
      <c r="ADU9" s="543"/>
      <c r="ADV9" s="543"/>
      <c r="ADW9" s="543"/>
      <c r="ADX9" s="543"/>
      <c r="ADY9" s="543"/>
      <c r="ADZ9" s="543"/>
      <c r="AEA9" s="543"/>
      <c r="AEB9" s="543"/>
      <c r="AEC9" s="543"/>
      <c r="AED9" s="543"/>
      <c r="AEE9" s="543"/>
      <c r="AEF9" s="543"/>
      <c r="AEG9" s="543"/>
      <c r="AEH9" s="543"/>
      <c r="AEI9" s="543"/>
      <c r="AEJ9" s="543"/>
      <c r="AEK9" s="543"/>
      <c r="AEL9" s="543"/>
      <c r="AEM9" s="543"/>
      <c r="AEN9" s="543"/>
      <c r="AEO9" s="543"/>
      <c r="AEP9" s="543"/>
      <c r="AEQ9" s="543"/>
      <c r="AER9" s="543"/>
      <c r="AES9" s="543"/>
      <c r="AET9" s="543"/>
      <c r="AEU9" s="543"/>
      <c r="AEV9" s="543"/>
      <c r="AEW9" s="543"/>
      <c r="AEX9" s="543"/>
      <c r="AEY9" s="543"/>
      <c r="AEZ9" s="543"/>
      <c r="AFA9" s="543"/>
      <c r="AFB9" s="543"/>
      <c r="AFC9" s="543"/>
      <c r="AFD9" s="543"/>
      <c r="AFE9" s="543"/>
      <c r="AFF9" s="543"/>
      <c r="AFG9" s="543"/>
      <c r="AFH9" s="543"/>
      <c r="AFI9" s="543"/>
      <c r="AFJ9" s="543"/>
      <c r="AFK9" s="543"/>
      <c r="AFL9" s="543"/>
      <c r="AFM9" s="543"/>
      <c r="AFN9" s="543"/>
      <c r="AFO9" s="543"/>
      <c r="AFP9" s="543"/>
      <c r="AFQ9" s="543"/>
      <c r="AFR9" s="543"/>
      <c r="AFS9" s="543"/>
      <c r="AFT9" s="543"/>
      <c r="AFU9" s="543"/>
      <c r="AFV9" s="543"/>
      <c r="AFW9" s="543"/>
      <c r="AFX9" s="543"/>
      <c r="AFY9" s="543"/>
      <c r="AFZ9" s="543"/>
      <c r="AGA9" s="543"/>
      <c r="AGB9" s="543"/>
      <c r="AGC9" s="543"/>
      <c r="AGD9" s="543"/>
      <c r="AGE9" s="543"/>
      <c r="AGF9" s="543"/>
      <c r="AGG9" s="543"/>
      <c r="AGH9" s="543"/>
      <c r="AGI9" s="543"/>
      <c r="AGJ9" s="543"/>
      <c r="AGK9" s="543"/>
      <c r="AGL9" s="543"/>
      <c r="AGM9" s="543"/>
      <c r="AGN9" s="543"/>
      <c r="AGO9" s="543"/>
      <c r="AGP9" s="543"/>
      <c r="AGQ9" s="543"/>
      <c r="AGR9" s="543"/>
      <c r="AGS9" s="543"/>
      <c r="AGT9" s="543"/>
      <c r="AGU9" s="543"/>
      <c r="AGV9" s="543"/>
      <c r="AGW9" s="543"/>
      <c r="AGX9" s="543"/>
      <c r="AGY9" s="543"/>
      <c r="AGZ9" s="543"/>
      <c r="AHA9" s="543"/>
      <c r="AHB9" s="543"/>
      <c r="AHC9" s="543"/>
      <c r="AHD9" s="543"/>
      <c r="AHE9" s="543"/>
      <c r="AHF9" s="543"/>
      <c r="AHG9" s="543"/>
      <c r="AHH9" s="543"/>
      <c r="AHI9" s="543"/>
      <c r="AHJ9" s="543"/>
      <c r="AHK9" s="543"/>
      <c r="AHL9" s="543"/>
      <c r="AHM9" s="543"/>
      <c r="AHN9" s="543"/>
      <c r="AHO9" s="543"/>
      <c r="AHP9" s="543"/>
      <c r="AHQ9" s="543"/>
      <c r="AHR9" s="543"/>
      <c r="AHS9" s="543"/>
      <c r="AHT9" s="543"/>
      <c r="AHU9" s="543"/>
      <c r="AHV9" s="543"/>
      <c r="AHW9" s="543"/>
      <c r="AHX9" s="543"/>
      <c r="AHY9" s="543"/>
      <c r="AHZ9" s="543"/>
      <c r="AIA9" s="543"/>
      <c r="AIB9" s="543"/>
      <c r="AIC9" s="543"/>
      <c r="AID9" s="543"/>
      <c r="AIE9" s="543"/>
      <c r="AIF9" s="543"/>
      <c r="AIG9" s="543"/>
      <c r="AIH9" s="543"/>
      <c r="AII9" s="543"/>
      <c r="AIJ9" s="543"/>
      <c r="AIK9" s="543"/>
      <c r="AIL9" s="543"/>
      <c r="AIM9" s="543"/>
      <c r="AIN9" s="543"/>
      <c r="AIO9" s="543"/>
      <c r="AIP9" s="543"/>
      <c r="AIQ9" s="543"/>
      <c r="AIR9" s="543"/>
      <c r="AIS9" s="543"/>
      <c r="AIT9" s="543"/>
      <c r="AIU9" s="543"/>
      <c r="AIV9" s="543"/>
      <c r="AIW9" s="543"/>
      <c r="AIX9" s="543"/>
      <c r="AIY9" s="543"/>
      <c r="AIZ9" s="543"/>
      <c r="AJA9" s="543"/>
      <c r="AJB9" s="543"/>
      <c r="AJC9" s="543"/>
      <c r="AJD9" s="543"/>
      <c r="AJE9" s="543"/>
      <c r="AJF9" s="543"/>
      <c r="AJG9" s="543"/>
      <c r="AJH9" s="543"/>
      <c r="AJI9" s="543"/>
      <c r="AJJ9" s="543"/>
      <c r="AJK9" s="543"/>
      <c r="AJL9" s="543"/>
      <c r="AJM9" s="543"/>
      <c r="AJN9" s="543"/>
      <c r="AJO9" s="543"/>
      <c r="AJP9" s="543"/>
      <c r="AJQ9" s="543"/>
      <c r="AJR9" s="543"/>
      <c r="AJS9" s="543"/>
      <c r="AJT9" s="543"/>
      <c r="AJU9" s="543"/>
      <c r="AJV9" s="543"/>
      <c r="AJW9" s="543"/>
      <c r="AJX9" s="543"/>
      <c r="AJY9" s="543"/>
      <c r="AJZ9" s="543"/>
      <c r="AKA9" s="543"/>
      <c r="AKB9" s="543"/>
      <c r="AKC9" s="543"/>
      <c r="AKD9" s="543"/>
      <c r="AKE9" s="543"/>
      <c r="AKF9" s="543"/>
      <c r="AKG9" s="543"/>
      <c r="AKH9" s="543"/>
      <c r="AKI9" s="543"/>
      <c r="AKJ9" s="543"/>
      <c r="AKK9" s="543"/>
      <c r="AKL9" s="543"/>
      <c r="AKM9" s="543"/>
      <c r="AKN9" s="543"/>
      <c r="AKO9" s="543"/>
      <c r="AKP9" s="543"/>
      <c r="AKQ9" s="543"/>
      <c r="AKR9" s="543"/>
      <c r="AKS9" s="543"/>
      <c r="AKT9" s="543"/>
      <c r="AKU9" s="543"/>
      <c r="AKV9" s="543"/>
    </row>
    <row r="10" spans="1:984" x14ac:dyDescent="0.25">
      <c r="A10" s="388">
        <v>4</v>
      </c>
      <c r="B10" s="373" t="s">
        <v>64</v>
      </c>
      <c r="C10" s="421" t="s">
        <v>55</v>
      </c>
      <c r="D10" s="421"/>
      <c r="E10" s="421"/>
      <c r="F10" s="421"/>
      <c r="G10" s="546">
        <v>0</v>
      </c>
      <c r="H10" s="159"/>
      <c r="I10" s="159"/>
      <c r="J10" s="159"/>
      <c r="K10" s="547"/>
      <c r="L10" s="548"/>
      <c r="M10" s="524"/>
      <c r="N10" s="549"/>
      <c r="O10" s="549"/>
      <c r="P10" s="549"/>
      <c r="Q10" s="550"/>
      <c r="R10" s="549"/>
      <c r="S10" s="549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  <c r="DX10" s="543"/>
      <c r="DY10" s="543"/>
      <c r="DZ10" s="543"/>
      <c r="EA10" s="543"/>
      <c r="EB10" s="543"/>
      <c r="EC10" s="543"/>
      <c r="ED10" s="543"/>
      <c r="EE10" s="543"/>
      <c r="EF10" s="543"/>
      <c r="EG10" s="543"/>
      <c r="EH10" s="543"/>
      <c r="EI10" s="543"/>
      <c r="EJ10" s="543"/>
      <c r="EK10" s="543"/>
      <c r="EL10" s="543"/>
      <c r="EM10" s="543"/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/>
      <c r="FV10" s="543"/>
      <c r="FW10" s="543"/>
      <c r="FX10" s="543"/>
      <c r="FY10" s="543"/>
      <c r="FZ10" s="543"/>
      <c r="GA10" s="543"/>
      <c r="GB10" s="543"/>
      <c r="GC10" s="543"/>
      <c r="GD10" s="543"/>
      <c r="GE10" s="543"/>
      <c r="GF10" s="543"/>
      <c r="GG10" s="543"/>
      <c r="GH10" s="543"/>
      <c r="GI10" s="543"/>
      <c r="GJ10" s="543"/>
      <c r="GK10" s="543"/>
      <c r="GL10" s="543"/>
      <c r="GM10" s="543"/>
      <c r="GN10" s="543"/>
      <c r="GO10" s="543"/>
      <c r="GP10" s="543"/>
      <c r="GQ10" s="543"/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  <c r="ID10" s="543"/>
      <c r="IE10" s="543"/>
      <c r="IF10" s="543"/>
      <c r="IG10" s="543"/>
      <c r="IH10" s="543"/>
      <c r="II10" s="543"/>
      <c r="IJ10" s="543"/>
      <c r="IK10" s="543"/>
      <c r="IL10" s="543"/>
      <c r="IM10" s="543"/>
      <c r="IN10" s="543"/>
      <c r="IO10" s="543"/>
      <c r="IP10" s="543"/>
      <c r="IQ10" s="543"/>
      <c r="IR10" s="543"/>
      <c r="IS10" s="543"/>
      <c r="IT10" s="543"/>
      <c r="IU10" s="543"/>
      <c r="IV10" s="543"/>
      <c r="IW10" s="543"/>
      <c r="IX10" s="543"/>
      <c r="IY10" s="543"/>
      <c r="IZ10" s="543"/>
      <c r="JA10" s="543"/>
      <c r="JB10" s="543"/>
      <c r="JC10" s="543"/>
      <c r="JD10" s="543"/>
      <c r="JE10" s="543"/>
      <c r="JF10" s="543"/>
      <c r="JG10" s="543"/>
      <c r="JH10" s="543"/>
      <c r="JI10" s="543"/>
      <c r="JJ10" s="543"/>
      <c r="JK10" s="543"/>
      <c r="JL10" s="543"/>
      <c r="JM10" s="543"/>
      <c r="JN10" s="543"/>
      <c r="JO10" s="543"/>
      <c r="JP10" s="543"/>
      <c r="JQ10" s="543"/>
      <c r="JR10" s="543"/>
      <c r="JS10" s="543"/>
      <c r="JT10" s="543"/>
      <c r="JU10" s="543"/>
      <c r="JV10" s="543"/>
      <c r="JW10" s="543"/>
      <c r="JX10" s="543"/>
      <c r="JY10" s="543"/>
      <c r="JZ10" s="543"/>
      <c r="KA10" s="543"/>
      <c r="KB10" s="543"/>
      <c r="KC10" s="543"/>
      <c r="KD10" s="543"/>
      <c r="KE10" s="543"/>
      <c r="KF10" s="543"/>
      <c r="KG10" s="543"/>
      <c r="KH10" s="543"/>
      <c r="KI10" s="543"/>
      <c r="KJ10" s="543"/>
      <c r="KK10" s="543"/>
      <c r="KL10" s="543"/>
      <c r="KM10" s="543"/>
      <c r="KN10" s="543"/>
      <c r="KO10" s="543"/>
      <c r="KP10" s="543"/>
      <c r="KQ10" s="543"/>
      <c r="KR10" s="543"/>
      <c r="KS10" s="543"/>
      <c r="KT10" s="543"/>
      <c r="KU10" s="543"/>
      <c r="KV10" s="543"/>
      <c r="KW10" s="543"/>
      <c r="KX10" s="543"/>
      <c r="KY10" s="543"/>
      <c r="KZ10" s="543"/>
      <c r="LA10" s="543"/>
      <c r="LB10" s="543"/>
      <c r="LC10" s="543"/>
      <c r="LD10" s="543"/>
      <c r="LE10" s="543"/>
      <c r="LF10" s="543"/>
      <c r="LG10" s="543"/>
      <c r="LH10" s="543"/>
      <c r="LI10" s="543"/>
      <c r="LJ10" s="543"/>
      <c r="LK10" s="543"/>
      <c r="LL10" s="543"/>
      <c r="LM10" s="543"/>
      <c r="LN10" s="543"/>
      <c r="LO10" s="543"/>
      <c r="LP10" s="543"/>
      <c r="LQ10" s="543"/>
      <c r="LR10" s="543"/>
      <c r="LS10" s="543"/>
      <c r="LT10" s="543"/>
      <c r="LU10" s="543"/>
      <c r="LV10" s="543"/>
      <c r="LW10" s="543"/>
      <c r="LX10" s="543"/>
      <c r="LY10" s="543"/>
      <c r="LZ10" s="543"/>
      <c r="MA10" s="543"/>
      <c r="MB10" s="543"/>
      <c r="MC10" s="543"/>
      <c r="MD10" s="543"/>
      <c r="ME10" s="543"/>
      <c r="MF10" s="543"/>
      <c r="MG10" s="543"/>
      <c r="MH10" s="543"/>
      <c r="MI10" s="543"/>
      <c r="MJ10" s="543"/>
      <c r="MK10" s="543"/>
      <c r="ML10" s="543"/>
      <c r="MM10" s="543"/>
      <c r="MN10" s="543"/>
      <c r="MO10" s="543"/>
      <c r="MP10" s="543"/>
      <c r="MQ10" s="543"/>
      <c r="MR10" s="543"/>
      <c r="MS10" s="543"/>
      <c r="MT10" s="543"/>
      <c r="MU10" s="543"/>
      <c r="MV10" s="543"/>
      <c r="MW10" s="543"/>
      <c r="MX10" s="543"/>
      <c r="MY10" s="543"/>
      <c r="MZ10" s="543"/>
      <c r="NA10" s="543"/>
      <c r="NB10" s="543"/>
      <c r="NC10" s="543"/>
      <c r="ND10" s="543"/>
      <c r="NE10" s="543"/>
      <c r="NF10" s="543"/>
      <c r="NG10" s="543"/>
      <c r="NH10" s="543"/>
      <c r="NI10" s="543"/>
      <c r="NJ10" s="543"/>
      <c r="NK10" s="543"/>
      <c r="NL10" s="543"/>
      <c r="NM10" s="543"/>
      <c r="NN10" s="543"/>
      <c r="NO10" s="543"/>
      <c r="NP10" s="543"/>
      <c r="NQ10" s="543"/>
      <c r="NR10" s="543"/>
      <c r="NS10" s="543"/>
      <c r="NT10" s="543"/>
      <c r="NU10" s="543"/>
      <c r="NV10" s="543"/>
      <c r="NW10" s="543"/>
      <c r="NX10" s="543"/>
      <c r="NY10" s="543"/>
      <c r="NZ10" s="543"/>
      <c r="OA10" s="543"/>
      <c r="OB10" s="543"/>
      <c r="OC10" s="543"/>
      <c r="OD10" s="543"/>
      <c r="OE10" s="543"/>
      <c r="OF10" s="543"/>
      <c r="OG10" s="543"/>
      <c r="OH10" s="543"/>
      <c r="OI10" s="543"/>
      <c r="OJ10" s="543"/>
      <c r="OK10" s="543"/>
      <c r="OL10" s="543"/>
      <c r="OM10" s="543"/>
      <c r="ON10" s="543"/>
      <c r="OO10" s="543"/>
      <c r="OP10" s="543"/>
      <c r="OQ10" s="543"/>
      <c r="OR10" s="543"/>
      <c r="OS10" s="543"/>
      <c r="OT10" s="543"/>
      <c r="OU10" s="543"/>
      <c r="OV10" s="543"/>
      <c r="OW10" s="543"/>
      <c r="OX10" s="543"/>
      <c r="OY10" s="543"/>
      <c r="OZ10" s="543"/>
      <c r="PA10" s="543"/>
      <c r="PB10" s="543"/>
      <c r="PC10" s="543"/>
      <c r="PD10" s="543"/>
      <c r="PE10" s="543"/>
      <c r="PF10" s="543"/>
      <c r="PG10" s="543"/>
      <c r="PH10" s="543"/>
      <c r="PI10" s="543"/>
      <c r="PJ10" s="543"/>
      <c r="PK10" s="543"/>
      <c r="PL10" s="543"/>
      <c r="PM10" s="543"/>
      <c r="PN10" s="543"/>
      <c r="PO10" s="543"/>
      <c r="PP10" s="543"/>
      <c r="PQ10" s="543"/>
      <c r="PR10" s="543"/>
      <c r="PS10" s="543"/>
      <c r="PT10" s="543"/>
      <c r="PU10" s="543"/>
      <c r="PV10" s="543"/>
      <c r="PW10" s="543"/>
      <c r="PX10" s="543"/>
      <c r="PY10" s="543"/>
      <c r="PZ10" s="543"/>
      <c r="QA10" s="543"/>
      <c r="QB10" s="543"/>
      <c r="QC10" s="543"/>
      <c r="QD10" s="543"/>
      <c r="QE10" s="543"/>
      <c r="QF10" s="543"/>
      <c r="QG10" s="543"/>
      <c r="QH10" s="543"/>
      <c r="QI10" s="543"/>
      <c r="QJ10" s="543"/>
      <c r="QK10" s="543"/>
      <c r="QL10" s="543"/>
      <c r="QM10" s="543"/>
      <c r="QN10" s="543"/>
      <c r="QO10" s="543"/>
      <c r="QP10" s="543"/>
      <c r="QQ10" s="543"/>
      <c r="QR10" s="543"/>
      <c r="QS10" s="543"/>
      <c r="QT10" s="543"/>
      <c r="QU10" s="543"/>
      <c r="QV10" s="543"/>
      <c r="QW10" s="543"/>
      <c r="QX10" s="543"/>
      <c r="QY10" s="543"/>
      <c r="QZ10" s="543"/>
      <c r="RA10" s="543"/>
      <c r="RB10" s="543"/>
      <c r="RC10" s="543"/>
      <c r="RD10" s="543"/>
      <c r="RE10" s="543"/>
      <c r="RF10" s="543"/>
      <c r="RG10" s="543"/>
      <c r="RH10" s="543"/>
      <c r="RI10" s="543"/>
      <c r="RJ10" s="543"/>
      <c r="RK10" s="543"/>
      <c r="RL10" s="543"/>
      <c r="RM10" s="543"/>
      <c r="RN10" s="543"/>
      <c r="RO10" s="543"/>
      <c r="RP10" s="543"/>
      <c r="RQ10" s="543"/>
      <c r="RR10" s="543"/>
      <c r="RS10" s="543"/>
      <c r="RT10" s="543"/>
      <c r="RU10" s="543"/>
      <c r="RV10" s="543"/>
      <c r="RW10" s="543"/>
      <c r="RX10" s="543"/>
      <c r="RY10" s="543"/>
      <c r="RZ10" s="543"/>
      <c r="SA10" s="543"/>
      <c r="SB10" s="543"/>
      <c r="SC10" s="543"/>
      <c r="SD10" s="543"/>
      <c r="SE10" s="543"/>
      <c r="SF10" s="543"/>
      <c r="SG10" s="543"/>
      <c r="SH10" s="543"/>
      <c r="SI10" s="543"/>
      <c r="SJ10" s="543"/>
      <c r="SK10" s="543"/>
      <c r="SL10" s="543"/>
      <c r="SM10" s="543"/>
      <c r="SN10" s="543"/>
      <c r="SO10" s="543"/>
      <c r="SP10" s="543"/>
      <c r="SQ10" s="543"/>
      <c r="SR10" s="543"/>
      <c r="SS10" s="543"/>
      <c r="ST10" s="543"/>
      <c r="SU10" s="543"/>
      <c r="SV10" s="543"/>
      <c r="SW10" s="543"/>
      <c r="SX10" s="543"/>
      <c r="SY10" s="543"/>
      <c r="SZ10" s="543"/>
      <c r="TA10" s="543"/>
      <c r="TB10" s="543"/>
      <c r="TC10" s="543"/>
      <c r="TD10" s="543"/>
      <c r="TE10" s="543"/>
      <c r="TF10" s="543"/>
      <c r="TG10" s="543"/>
      <c r="TH10" s="543"/>
      <c r="TI10" s="543"/>
      <c r="TJ10" s="543"/>
      <c r="TK10" s="543"/>
      <c r="TL10" s="543"/>
      <c r="TM10" s="543"/>
      <c r="TN10" s="543"/>
      <c r="TO10" s="543"/>
      <c r="TP10" s="543"/>
      <c r="TQ10" s="543"/>
      <c r="TR10" s="543"/>
      <c r="TS10" s="543"/>
      <c r="TT10" s="543"/>
      <c r="TU10" s="543"/>
      <c r="TV10" s="543"/>
      <c r="TW10" s="543"/>
      <c r="TX10" s="543"/>
      <c r="TY10" s="543"/>
      <c r="TZ10" s="543"/>
      <c r="UA10" s="543"/>
      <c r="UB10" s="543"/>
      <c r="UC10" s="543"/>
      <c r="UD10" s="543"/>
      <c r="UE10" s="543"/>
      <c r="UF10" s="543"/>
      <c r="UG10" s="543"/>
      <c r="UH10" s="543"/>
      <c r="UI10" s="543"/>
      <c r="UJ10" s="543"/>
      <c r="UK10" s="543"/>
      <c r="UL10" s="543"/>
      <c r="UM10" s="543"/>
      <c r="UN10" s="543"/>
      <c r="UO10" s="543"/>
      <c r="UP10" s="543"/>
      <c r="UQ10" s="543"/>
      <c r="UR10" s="543"/>
      <c r="US10" s="543"/>
      <c r="UT10" s="543"/>
      <c r="UU10" s="543"/>
      <c r="UV10" s="543"/>
      <c r="UW10" s="543"/>
      <c r="UX10" s="543"/>
      <c r="UY10" s="543"/>
      <c r="UZ10" s="543"/>
      <c r="VA10" s="543"/>
      <c r="VB10" s="543"/>
      <c r="VC10" s="543"/>
      <c r="VD10" s="543"/>
      <c r="VE10" s="543"/>
      <c r="VF10" s="543"/>
      <c r="VG10" s="543"/>
      <c r="VH10" s="543"/>
      <c r="VI10" s="543"/>
      <c r="VJ10" s="543"/>
      <c r="VK10" s="543"/>
      <c r="VL10" s="543"/>
      <c r="VM10" s="543"/>
      <c r="VN10" s="543"/>
      <c r="VO10" s="543"/>
      <c r="VP10" s="543"/>
      <c r="VQ10" s="543"/>
      <c r="VR10" s="543"/>
      <c r="VS10" s="543"/>
      <c r="VT10" s="543"/>
      <c r="VU10" s="543"/>
      <c r="VV10" s="543"/>
      <c r="VW10" s="543"/>
      <c r="VX10" s="543"/>
      <c r="VY10" s="543"/>
      <c r="VZ10" s="543"/>
      <c r="WA10" s="543"/>
      <c r="WB10" s="543"/>
      <c r="WC10" s="543"/>
      <c r="WD10" s="543"/>
      <c r="WE10" s="543"/>
      <c r="WF10" s="543"/>
      <c r="WG10" s="543"/>
      <c r="WH10" s="543"/>
      <c r="WI10" s="543"/>
      <c r="WJ10" s="543"/>
      <c r="WK10" s="543"/>
      <c r="WL10" s="543"/>
      <c r="WM10" s="543"/>
      <c r="WN10" s="543"/>
      <c r="WO10" s="543"/>
      <c r="WP10" s="543"/>
      <c r="WQ10" s="543"/>
      <c r="WR10" s="543"/>
      <c r="WS10" s="543"/>
      <c r="WT10" s="543"/>
      <c r="WU10" s="543"/>
      <c r="WV10" s="543"/>
      <c r="WW10" s="543"/>
      <c r="WX10" s="543"/>
      <c r="WY10" s="543"/>
      <c r="WZ10" s="543"/>
      <c r="XA10" s="543"/>
      <c r="XB10" s="543"/>
      <c r="XC10" s="543"/>
      <c r="XD10" s="543"/>
      <c r="XE10" s="543"/>
      <c r="XF10" s="543"/>
      <c r="XG10" s="543"/>
      <c r="XH10" s="543"/>
      <c r="XI10" s="543"/>
      <c r="XJ10" s="543"/>
      <c r="XK10" s="543"/>
      <c r="XL10" s="543"/>
      <c r="XM10" s="543"/>
      <c r="XN10" s="543"/>
      <c r="XO10" s="543"/>
      <c r="XP10" s="543"/>
      <c r="XQ10" s="543"/>
      <c r="XR10" s="543"/>
      <c r="XS10" s="543"/>
      <c r="XT10" s="543"/>
      <c r="XU10" s="543"/>
      <c r="XV10" s="543"/>
      <c r="XW10" s="543"/>
      <c r="XX10" s="543"/>
      <c r="XY10" s="543"/>
      <c r="XZ10" s="543"/>
      <c r="YA10" s="543"/>
      <c r="YB10" s="543"/>
      <c r="YC10" s="543"/>
      <c r="YD10" s="543"/>
      <c r="YE10" s="543"/>
      <c r="YF10" s="543"/>
      <c r="YG10" s="543"/>
      <c r="YH10" s="543"/>
      <c r="YI10" s="543"/>
      <c r="YJ10" s="543"/>
      <c r="YK10" s="543"/>
      <c r="YL10" s="543"/>
      <c r="YM10" s="543"/>
      <c r="YN10" s="543"/>
      <c r="YO10" s="543"/>
      <c r="YP10" s="543"/>
      <c r="YQ10" s="543"/>
      <c r="YR10" s="543"/>
      <c r="YS10" s="543"/>
      <c r="YT10" s="543"/>
      <c r="YU10" s="543"/>
      <c r="YV10" s="543"/>
      <c r="YW10" s="543"/>
      <c r="YX10" s="543"/>
      <c r="YY10" s="543"/>
      <c r="YZ10" s="543"/>
      <c r="ZA10" s="543"/>
      <c r="ZB10" s="543"/>
      <c r="ZC10" s="543"/>
      <c r="ZD10" s="543"/>
      <c r="ZE10" s="543"/>
      <c r="ZF10" s="543"/>
      <c r="ZG10" s="543"/>
      <c r="ZH10" s="543"/>
      <c r="ZI10" s="543"/>
      <c r="ZJ10" s="543"/>
      <c r="ZK10" s="543"/>
      <c r="ZL10" s="543"/>
      <c r="ZM10" s="543"/>
      <c r="ZN10" s="543"/>
      <c r="ZO10" s="543"/>
      <c r="ZP10" s="543"/>
      <c r="ZQ10" s="543"/>
      <c r="ZR10" s="543"/>
      <c r="ZS10" s="543"/>
      <c r="ZT10" s="543"/>
      <c r="ZU10" s="543"/>
      <c r="ZV10" s="543"/>
      <c r="ZW10" s="543"/>
      <c r="ZX10" s="543"/>
      <c r="ZY10" s="543"/>
      <c r="ZZ10" s="543"/>
      <c r="AAA10" s="543"/>
      <c r="AAB10" s="543"/>
      <c r="AAC10" s="543"/>
      <c r="AAD10" s="543"/>
      <c r="AAE10" s="543"/>
      <c r="AAF10" s="543"/>
      <c r="AAG10" s="543"/>
      <c r="AAH10" s="543"/>
      <c r="AAI10" s="543"/>
      <c r="AAJ10" s="543"/>
      <c r="AAK10" s="543"/>
      <c r="AAL10" s="543"/>
      <c r="AAM10" s="543"/>
      <c r="AAN10" s="543"/>
      <c r="AAO10" s="543"/>
      <c r="AAP10" s="543"/>
      <c r="AAQ10" s="543"/>
      <c r="AAR10" s="543"/>
      <c r="AAS10" s="543"/>
      <c r="AAT10" s="543"/>
      <c r="AAU10" s="543"/>
      <c r="AAV10" s="543"/>
      <c r="AAW10" s="543"/>
      <c r="AAX10" s="543"/>
      <c r="AAY10" s="543"/>
      <c r="AAZ10" s="543"/>
      <c r="ABA10" s="543"/>
      <c r="ABB10" s="543"/>
      <c r="ABC10" s="543"/>
      <c r="ABD10" s="543"/>
      <c r="ABE10" s="543"/>
      <c r="ABF10" s="543"/>
      <c r="ABG10" s="543"/>
      <c r="ABH10" s="543"/>
      <c r="ABI10" s="543"/>
      <c r="ABJ10" s="543"/>
      <c r="ABK10" s="543"/>
      <c r="ABL10" s="543"/>
      <c r="ABM10" s="543"/>
      <c r="ABN10" s="543"/>
      <c r="ABO10" s="543"/>
      <c r="ABP10" s="543"/>
      <c r="ABQ10" s="543"/>
      <c r="ABR10" s="543"/>
      <c r="ABS10" s="543"/>
      <c r="ABT10" s="543"/>
      <c r="ABU10" s="543"/>
      <c r="ABV10" s="543"/>
      <c r="ABW10" s="543"/>
      <c r="ABX10" s="543"/>
      <c r="ABY10" s="543"/>
      <c r="ABZ10" s="543"/>
      <c r="ACA10" s="543"/>
      <c r="ACB10" s="543"/>
      <c r="ACC10" s="543"/>
      <c r="ACD10" s="543"/>
      <c r="ACE10" s="543"/>
      <c r="ACF10" s="543"/>
      <c r="ACG10" s="543"/>
      <c r="ACH10" s="543"/>
      <c r="ACI10" s="543"/>
      <c r="ACJ10" s="543"/>
      <c r="ACK10" s="543"/>
      <c r="ACL10" s="543"/>
      <c r="ACM10" s="543"/>
      <c r="ACN10" s="543"/>
      <c r="ACO10" s="543"/>
      <c r="ACP10" s="543"/>
      <c r="ACQ10" s="543"/>
      <c r="ACR10" s="543"/>
      <c r="ACS10" s="543"/>
      <c r="ACT10" s="543"/>
      <c r="ACU10" s="543"/>
      <c r="ACV10" s="543"/>
      <c r="ACW10" s="543"/>
      <c r="ACX10" s="543"/>
      <c r="ACY10" s="543"/>
      <c r="ACZ10" s="543"/>
      <c r="ADA10" s="543"/>
      <c r="ADB10" s="543"/>
      <c r="ADC10" s="543"/>
      <c r="ADD10" s="543"/>
      <c r="ADE10" s="543"/>
      <c r="ADF10" s="543"/>
      <c r="ADG10" s="543"/>
      <c r="ADH10" s="543"/>
      <c r="ADI10" s="543"/>
      <c r="ADJ10" s="543"/>
      <c r="ADK10" s="543"/>
      <c r="ADL10" s="543"/>
      <c r="ADM10" s="543"/>
      <c r="ADN10" s="543"/>
      <c r="ADO10" s="543"/>
      <c r="ADP10" s="543"/>
      <c r="ADQ10" s="543"/>
      <c r="ADR10" s="543"/>
      <c r="ADS10" s="543"/>
      <c r="ADT10" s="543"/>
      <c r="ADU10" s="543"/>
      <c r="ADV10" s="543"/>
      <c r="ADW10" s="543"/>
      <c r="ADX10" s="543"/>
      <c r="ADY10" s="543"/>
      <c r="ADZ10" s="543"/>
      <c r="AEA10" s="543"/>
      <c r="AEB10" s="543"/>
      <c r="AEC10" s="543"/>
      <c r="AED10" s="543"/>
      <c r="AEE10" s="543"/>
      <c r="AEF10" s="543"/>
      <c r="AEG10" s="543"/>
      <c r="AEH10" s="543"/>
      <c r="AEI10" s="543"/>
      <c r="AEJ10" s="543"/>
      <c r="AEK10" s="543"/>
      <c r="AEL10" s="543"/>
      <c r="AEM10" s="543"/>
      <c r="AEN10" s="543"/>
      <c r="AEO10" s="543"/>
      <c r="AEP10" s="543"/>
      <c r="AEQ10" s="543"/>
      <c r="AER10" s="543"/>
      <c r="AES10" s="543"/>
      <c r="AET10" s="543"/>
      <c r="AEU10" s="543"/>
      <c r="AEV10" s="543"/>
      <c r="AEW10" s="543"/>
      <c r="AEX10" s="543"/>
      <c r="AEY10" s="543"/>
      <c r="AEZ10" s="543"/>
      <c r="AFA10" s="543"/>
      <c r="AFB10" s="543"/>
      <c r="AFC10" s="543"/>
      <c r="AFD10" s="543"/>
      <c r="AFE10" s="543"/>
      <c r="AFF10" s="543"/>
      <c r="AFG10" s="543"/>
      <c r="AFH10" s="543"/>
      <c r="AFI10" s="543"/>
      <c r="AFJ10" s="543"/>
      <c r="AFK10" s="543"/>
      <c r="AFL10" s="543"/>
      <c r="AFM10" s="543"/>
      <c r="AFN10" s="543"/>
      <c r="AFO10" s="543"/>
      <c r="AFP10" s="543"/>
      <c r="AFQ10" s="543"/>
      <c r="AFR10" s="543"/>
      <c r="AFS10" s="543"/>
      <c r="AFT10" s="543"/>
      <c r="AFU10" s="543"/>
      <c r="AFV10" s="543"/>
      <c r="AFW10" s="543"/>
      <c r="AFX10" s="543"/>
      <c r="AFY10" s="543"/>
      <c r="AFZ10" s="543"/>
      <c r="AGA10" s="543"/>
      <c r="AGB10" s="543"/>
      <c r="AGC10" s="543"/>
      <c r="AGD10" s="543"/>
      <c r="AGE10" s="543"/>
      <c r="AGF10" s="543"/>
      <c r="AGG10" s="543"/>
      <c r="AGH10" s="543"/>
      <c r="AGI10" s="543"/>
      <c r="AGJ10" s="543"/>
      <c r="AGK10" s="543"/>
      <c r="AGL10" s="543"/>
      <c r="AGM10" s="543"/>
      <c r="AGN10" s="543"/>
      <c r="AGO10" s="543"/>
      <c r="AGP10" s="543"/>
      <c r="AGQ10" s="543"/>
      <c r="AGR10" s="543"/>
      <c r="AGS10" s="543"/>
      <c r="AGT10" s="543"/>
      <c r="AGU10" s="543"/>
      <c r="AGV10" s="543"/>
      <c r="AGW10" s="543"/>
      <c r="AGX10" s="543"/>
      <c r="AGY10" s="543"/>
      <c r="AGZ10" s="543"/>
      <c r="AHA10" s="543"/>
      <c r="AHB10" s="543"/>
      <c r="AHC10" s="543"/>
      <c r="AHD10" s="543"/>
      <c r="AHE10" s="543"/>
      <c r="AHF10" s="543"/>
      <c r="AHG10" s="543"/>
      <c r="AHH10" s="543"/>
      <c r="AHI10" s="543"/>
      <c r="AHJ10" s="543"/>
      <c r="AHK10" s="543"/>
      <c r="AHL10" s="543"/>
      <c r="AHM10" s="543"/>
      <c r="AHN10" s="543"/>
      <c r="AHO10" s="543"/>
      <c r="AHP10" s="543"/>
      <c r="AHQ10" s="543"/>
      <c r="AHR10" s="543"/>
      <c r="AHS10" s="543"/>
      <c r="AHT10" s="543"/>
      <c r="AHU10" s="543"/>
      <c r="AHV10" s="543"/>
      <c r="AHW10" s="543"/>
      <c r="AHX10" s="543"/>
      <c r="AHY10" s="543"/>
      <c r="AHZ10" s="543"/>
      <c r="AIA10" s="543"/>
      <c r="AIB10" s="543"/>
      <c r="AIC10" s="543"/>
      <c r="AID10" s="543"/>
      <c r="AIE10" s="543"/>
      <c r="AIF10" s="543"/>
      <c r="AIG10" s="543"/>
      <c r="AIH10" s="543"/>
      <c r="AII10" s="543"/>
      <c r="AIJ10" s="543"/>
      <c r="AIK10" s="543"/>
      <c r="AIL10" s="543"/>
      <c r="AIM10" s="543"/>
      <c r="AIN10" s="543"/>
      <c r="AIO10" s="543"/>
      <c r="AIP10" s="543"/>
      <c r="AIQ10" s="543"/>
      <c r="AIR10" s="543"/>
      <c r="AIS10" s="543"/>
      <c r="AIT10" s="543"/>
      <c r="AIU10" s="543"/>
      <c r="AIV10" s="543"/>
      <c r="AIW10" s="543"/>
      <c r="AIX10" s="543"/>
      <c r="AIY10" s="543"/>
      <c r="AIZ10" s="543"/>
      <c r="AJA10" s="543"/>
      <c r="AJB10" s="543"/>
      <c r="AJC10" s="543"/>
      <c r="AJD10" s="543"/>
      <c r="AJE10" s="543"/>
      <c r="AJF10" s="543"/>
      <c r="AJG10" s="543"/>
      <c r="AJH10" s="543"/>
      <c r="AJI10" s="543"/>
      <c r="AJJ10" s="543"/>
      <c r="AJK10" s="543"/>
      <c r="AJL10" s="543"/>
      <c r="AJM10" s="543"/>
      <c r="AJN10" s="543"/>
      <c r="AJO10" s="543"/>
      <c r="AJP10" s="543"/>
      <c r="AJQ10" s="543"/>
      <c r="AJR10" s="543"/>
      <c r="AJS10" s="543"/>
      <c r="AJT10" s="543"/>
      <c r="AJU10" s="543"/>
      <c r="AJV10" s="543"/>
      <c r="AJW10" s="543"/>
      <c r="AJX10" s="543"/>
      <c r="AJY10" s="543"/>
      <c r="AJZ10" s="543"/>
      <c r="AKA10" s="543"/>
      <c r="AKB10" s="543"/>
      <c r="AKC10" s="543"/>
      <c r="AKD10" s="543"/>
      <c r="AKE10" s="543"/>
      <c r="AKF10" s="543"/>
      <c r="AKG10" s="543"/>
      <c r="AKH10" s="543"/>
      <c r="AKI10" s="543"/>
      <c r="AKJ10" s="543"/>
      <c r="AKK10" s="543"/>
      <c r="AKL10" s="543"/>
      <c r="AKM10" s="543"/>
      <c r="AKN10" s="543"/>
      <c r="AKO10" s="543"/>
      <c r="AKP10" s="543"/>
      <c r="AKQ10" s="543"/>
      <c r="AKR10" s="543"/>
      <c r="AKS10" s="543"/>
      <c r="AKT10" s="543"/>
      <c r="AKU10" s="543"/>
      <c r="AKV10" s="543"/>
    </row>
    <row r="11" spans="1:984" ht="23.25" customHeight="1" x14ac:dyDescent="0.25">
      <c r="A11" s="388">
        <v>5</v>
      </c>
      <c r="B11" s="330" t="s">
        <v>151</v>
      </c>
      <c r="C11" s="638" t="s">
        <v>11</v>
      </c>
      <c r="D11" s="638"/>
      <c r="E11" s="638"/>
      <c r="F11" s="638"/>
      <c r="G11" s="546">
        <v>4292000</v>
      </c>
      <c r="H11" s="546">
        <v>4292000</v>
      </c>
      <c r="I11" s="159"/>
      <c r="J11" s="159"/>
      <c r="K11" s="547">
        <v>2792000</v>
      </c>
      <c r="L11" s="548">
        <v>1500000</v>
      </c>
      <c r="M11" s="524">
        <v>4292000</v>
      </c>
      <c r="N11" s="549">
        <v>4292000</v>
      </c>
      <c r="O11" s="549">
        <v>2792000</v>
      </c>
      <c r="P11" s="549">
        <v>1500000</v>
      </c>
      <c r="Q11" s="550">
        <v>3515502</v>
      </c>
      <c r="R11" s="549">
        <v>2033761</v>
      </c>
      <c r="S11" s="549">
        <v>1481741</v>
      </c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DZ11" s="543"/>
      <c r="EA11" s="543"/>
      <c r="EB11" s="543"/>
      <c r="EC11" s="543"/>
      <c r="ED11" s="543"/>
      <c r="EE11" s="543"/>
      <c r="EF11" s="543"/>
      <c r="EG11" s="543"/>
      <c r="EH11" s="543"/>
      <c r="EI11" s="543"/>
      <c r="EJ11" s="543"/>
      <c r="EK11" s="543"/>
      <c r="EL11" s="543"/>
      <c r="EM11" s="543"/>
      <c r="EN11" s="543"/>
      <c r="EO11" s="543"/>
      <c r="EP11" s="543"/>
      <c r="EQ11" s="543"/>
      <c r="ER11" s="543"/>
      <c r="ES11" s="543"/>
      <c r="ET11" s="543"/>
      <c r="EU11" s="543"/>
      <c r="EV11" s="543"/>
      <c r="EW11" s="543"/>
      <c r="EX11" s="543"/>
      <c r="EY11" s="543"/>
      <c r="EZ11" s="543"/>
      <c r="FA11" s="543"/>
      <c r="FB11" s="543"/>
      <c r="FC11" s="543"/>
      <c r="FD11" s="543"/>
      <c r="FE11" s="543"/>
      <c r="FF11" s="543"/>
      <c r="FG11" s="543"/>
      <c r="FH11" s="543"/>
      <c r="FI11" s="543"/>
      <c r="FJ11" s="543"/>
      <c r="FK11" s="543"/>
      <c r="FL11" s="543"/>
      <c r="FM11" s="543"/>
      <c r="FN11" s="543"/>
      <c r="FO11" s="543"/>
      <c r="FP11" s="543"/>
      <c r="FQ11" s="543"/>
      <c r="FR11" s="543"/>
      <c r="FS11" s="543"/>
      <c r="FT11" s="543"/>
      <c r="FU11" s="543"/>
      <c r="FV11" s="543"/>
      <c r="FW11" s="543"/>
      <c r="FX11" s="543"/>
      <c r="FY11" s="543"/>
      <c r="FZ11" s="543"/>
      <c r="GA11" s="543"/>
      <c r="GB11" s="543"/>
      <c r="GC11" s="543"/>
      <c r="GD11" s="543"/>
      <c r="GE11" s="543"/>
      <c r="GF11" s="543"/>
      <c r="GG11" s="543"/>
      <c r="GH11" s="543"/>
      <c r="GI11" s="543"/>
      <c r="GJ11" s="543"/>
      <c r="GK11" s="543"/>
      <c r="GL11" s="543"/>
      <c r="GM11" s="543"/>
      <c r="GN11" s="543"/>
      <c r="GO11" s="543"/>
      <c r="GP11" s="543"/>
      <c r="GQ11" s="543"/>
      <c r="GR11" s="543"/>
      <c r="GS11" s="543"/>
      <c r="GT11" s="543"/>
      <c r="GU11" s="543"/>
      <c r="GV11" s="543"/>
      <c r="GW11" s="543"/>
      <c r="GX11" s="543"/>
      <c r="GY11" s="543"/>
      <c r="GZ11" s="543"/>
      <c r="HA11" s="543"/>
      <c r="HB11" s="543"/>
      <c r="HC11" s="543"/>
      <c r="HD11" s="543"/>
      <c r="HE11" s="543"/>
      <c r="HF11" s="543"/>
      <c r="HG11" s="543"/>
      <c r="HH11" s="543"/>
      <c r="HI11" s="543"/>
      <c r="HJ11" s="543"/>
      <c r="HK11" s="543"/>
      <c r="HL11" s="543"/>
      <c r="HM11" s="543"/>
      <c r="HN11" s="543"/>
      <c r="HO11" s="543"/>
      <c r="HP11" s="543"/>
      <c r="HQ11" s="543"/>
      <c r="HR11" s="543"/>
      <c r="HS11" s="543"/>
      <c r="HT11" s="543"/>
      <c r="HU11" s="543"/>
      <c r="HV11" s="543"/>
      <c r="HW11" s="543"/>
      <c r="HX11" s="543"/>
      <c r="HY11" s="543"/>
      <c r="HZ11" s="543"/>
      <c r="IA11" s="543"/>
      <c r="IB11" s="543"/>
      <c r="IC11" s="543"/>
      <c r="ID11" s="543"/>
      <c r="IE11" s="543"/>
      <c r="IF11" s="543"/>
      <c r="IG11" s="543"/>
      <c r="IH11" s="543"/>
      <c r="II11" s="543"/>
      <c r="IJ11" s="543"/>
      <c r="IK11" s="543"/>
      <c r="IL11" s="543"/>
      <c r="IM11" s="543"/>
      <c r="IN11" s="543"/>
      <c r="IO11" s="543"/>
      <c r="IP11" s="543"/>
      <c r="IQ11" s="543"/>
      <c r="IR11" s="543"/>
      <c r="IS11" s="543"/>
      <c r="IT11" s="543"/>
      <c r="IU11" s="543"/>
      <c r="IV11" s="543"/>
      <c r="IW11" s="543"/>
      <c r="IX11" s="543"/>
      <c r="IY11" s="543"/>
      <c r="IZ11" s="543"/>
      <c r="JA11" s="543"/>
      <c r="JB11" s="543"/>
      <c r="JC11" s="543"/>
      <c r="JD11" s="543"/>
      <c r="JE11" s="543"/>
      <c r="JF11" s="543"/>
      <c r="JG11" s="543"/>
      <c r="JH11" s="543"/>
      <c r="JI11" s="543"/>
      <c r="JJ11" s="543"/>
      <c r="JK11" s="543"/>
      <c r="JL11" s="543"/>
      <c r="JM11" s="543"/>
      <c r="JN11" s="543"/>
      <c r="JO11" s="543"/>
      <c r="JP11" s="543"/>
      <c r="JQ11" s="543"/>
      <c r="JR11" s="543"/>
      <c r="JS11" s="543"/>
      <c r="JT11" s="543"/>
      <c r="JU11" s="543"/>
      <c r="JV11" s="543"/>
      <c r="JW11" s="543"/>
      <c r="JX11" s="543"/>
      <c r="JY11" s="543"/>
      <c r="JZ11" s="543"/>
      <c r="KA11" s="543"/>
      <c r="KB11" s="543"/>
      <c r="KC11" s="543"/>
      <c r="KD11" s="543"/>
      <c r="KE11" s="543"/>
      <c r="KF11" s="543"/>
      <c r="KG11" s="543"/>
      <c r="KH11" s="543"/>
      <c r="KI11" s="543"/>
      <c r="KJ11" s="543"/>
      <c r="KK11" s="543"/>
      <c r="KL11" s="543"/>
      <c r="KM11" s="543"/>
      <c r="KN11" s="543"/>
      <c r="KO11" s="543"/>
      <c r="KP11" s="543"/>
      <c r="KQ11" s="543"/>
      <c r="KR11" s="543"/>
      <c r="KS11" s="543"/>
      <c r="KT11" s="543"/>
      <c r="KU11" s="543"/>
      <c r="KV11" s="543"/>
      <c r="KW11" s="543"/>
      <c r="KX11" s="543"/>
      <c r="KY11" s="543"/>
      <c r="KZ11" s="543"/>
      <c r="LA11" s="543"/>
      <c r="LB11" s="543"/>
      <c r="LC11" s="543"/>
      <c r="LD11" s="543"/>
      <c r="LE11" s="543"/>
      <c r="LF11" s="543"/>
      <c r="LG11" s="543"/>
      <c r="LH11" s="543"/>
      <c r="LI11" s="543"/>
      <c r="LJ11" s="543"/>
      <c r="LK11" s="543"/>
      <c r="LL11" s="543"/>
      <c r="LM11" s="543"/>
      <c r="LN11" s="543"/>
      <c r="LO11" s="543"/>
      <c r="LP11" s="543"/>
      <c r="LQ11" s="543"/>
      <c r="LR11" s="543"/>
      <c r="LS11" s="543"/>
      <c r="LT11" s="543"/>
      <c r="LU11" s="543"/>
      <c r="LV11" s="543"/>
      <c r="LW11" s="543"/>
      <c r="LX11" s="543"/>
      <c r="LY11" s="543"/>
      <c r="LZ11" s="543"/>
      <c r="MA11" s="543"/>
      <c r="MB11" s="543"/>
      <c r="MC11" s="543"/>
      <c r="MD11" s="543"/>
      <c r="ME11" s="543"/>
      <c r="MF11" s="543"/>
      <c r="MG11" s="543"/>
      <c r="MH11" s="543"/>
      <c r="MI11" s="543"/>
      <c r="MJ11" s="543"/>
      <c r="MK11" s="543"/>
      <c r="ML11" s="543"/>
      <c r="MM11" s="543"/>
      <c r="MN11" s="543"/>
      <c r="MO11" s="543"/>
      <c r="MP11" s="543"/>
      <c r="MQ11" s="543"/>
      <c r="MR11" s="543"/>
      <c r="MS11" s="543"/>
      <c r="MT11" s="543"/>
      <c r="MU11" s="543"/>
      <c r="MV11" s="543"/>
      <c r="MW11" s="543"/>
      <c r="MX11" s="543"/>
      <c r="MY11" s="543"/>
      <c r="MZ11" s="543"/>
      <c r="NA11" s="543"/>
      <c r="NB11" s="543"/>
      <c r="NC11" s="543"/>
      <c r="ND11" s="543"/>
      <c r="NE11" s="543"/>
      <c r="NF11" s="543"/>
      <c r="NG11" s="543"/>
      <c r="NH11" s="543"/>
      <c r="NI11" s="543"/>
      <c r="NJ11" s="543"/>
      <c r="NK11" s="543"/>
      <c r="NL11" s="543"/>
      <c r="NM11" s="543"/>
      <c r="NN11" s="543"/>
      <c r="NO11" s="543"/>
      <c r="NP11" s="543"/>
      <c r="NQ11" s="543"/>
      <c r="NR11" s="543"/>
      <c r="NS11" s="543"/>
      <c r="NT11" s="543"/>
      <c r="NU11" s="543"/>
      <c r="NV11" s="543"/>
      <c r="NW11" s="543"/>
      <c r="NX11" s="543"/>
      <c r="NY11" s="543"/>
      <c r="NZ11" s="543"/>
      <c r="OA11" s="543"/>
      <c r="OB11" s="543"/>
      <c r="OC11" s="543"/>
      <c r="OD11" s="543"/>
      <c r="OE11" s="543"/>
      <c r="OF11" s="543"/>
      <c r="OG11" s="543"/>
      <c r="OH11" s="543"/>
      <c r="OI11" s="543"/>
      <c r="OJ11" s="543"/>
      <c r="OK11" s="543"/>
      <c r="OL11" s="543"/>
      <c r="OM11" s="543"/>
      <c r="ON11" s="543"/>
      <c r="OO11" s="543"/>
      <c r="OP11" s="543"/>
      <c r="OQ11" s="543"/>
      <c r="OR11" s="543"/>
      <c r="OS11" s="543"/>
      <c r="OT11" s="543"/>
      <c r="OU11" s="543"/>
      <c r="OV11" s="543"/>
      <c r="OW11" s="543"/>
      <c r="OX11" s="543"/>
      <c r="OY11" s="543"/>
      <c r="OZ11" s="543"/>
      <c r="PA11" s="543"/>
      <c r="PB11" s="543"/>
      <c r="PC11" s="543"/>
      <c r="PD11" s="543"/>
      <c r="PE11" s="543"/>
      <c r="PF11" s="543"/>
      <c r="PG11" s="543"/>
      <c r="PH11" s="543"/>
      <c r="PI11" s="543"/>
      <c r="PJ11" s="543"/>
      <c r="PK11" s="543"/>
      <c r="PL11" s="543"/>
      <c r="PM11" s="543"/>
      <c r="PN11" s="543"/>
      <c r="PO11" s="543"/>
      <c r="PP11" s="543"/>
      <c r="PQ11" s="543"/>
      <c r="PR11" s="543"/>
      <c r="PS11" s="543"/>
      <c r="PT11" s="543"/>
      <c r="PU11" s="543"/>
      <c r="PV11" s="543"/>
      <c r="PW11" s="543"/>
      <c r="PX11" s="543"/>
      <c r="PY11" s="543"/>
      <c r="PZ11" s="543"/>
      <c r="QA11" s="543"/>
      <c r="QB11" s="543"/>
      <c r="QC11" s="543"/>
      <c r="QD11" s="543"/>
      <c r="QE11" s="543"/>
      <c r="QF11" s="543"/>
      <c r="QG11" s="543"/>
      <c r="QH11" s="543"/>
      <c r="QI11" s="543"/>
      <c r="QJ11" s="543"/>
      <c r="QK11" s="543"/>
      <c r="QL11" s="543"/>
      <c r="QM11" s="543"/>
      <c r="QN11" s="543"/>
      <c r="QO11" s="543"/>
      <c r="QP11" s="543"/>
      <c r="QQ11" s="543"/>
      <c r="QR11" s="543"/>
      <c r="QS11" s="543"/>
      <c r="QT11" s="543"/>
      <c r="QU11" s="543"/>
      <c r="QV11" s="543"/>
      <c r="QW11" s="543"/>
      <c r="QX11" s="543"/>
      <c r="QY11" s="543"/>
      <c r="QZ11" s="543"/>
      <c r="RA11" s="543"/>
      <c r="RB11" s="543"/>
      <c r="RC11" s="543"/>
      <c r="RD11" s="543"/>
      <c r="RE11" s="543"/>
      <c r="RF11" s="543"/>
      <c r="RG11" s="543"/>
      <c r="RH11" s="543"/>
      <c r="RI11" s="543"/>
      <c r="RJ11" s="543"/>
      <c r="RK11" s="543"/>
      <c r="RL11" s="543"/>
      <c r="RM11" s="543"/>
      <c r="RN11" s="543"/>
      <c r="RO11" s="543"/>
      <c r="RP11" s="543"/>
      <c r="RQ11" s="543"/>
      <c r="RR11" s="543"/>
      <c r="RS11" s="543"/>
      <c r="RT11" s="543"/>
      <c r="RU11" s="543"/>
      <c r="RV11" s="543"/>
      <c r="RW11" s="543"/>
      <c r="RX11" s="543"/>
      <c r="RY11" s="543"/>
      <c r="RZ11" s="543"/>
      <c r="SA11" s="543"/>
      <c r="SB11" s="543"/>
      <c r="SC11" s="543"/>
      <c r="SD11" s="543"/>
      <c r="SE11" s="543"/>
      <c r="SF11" s="543"/>
      <c r="SG11" s="543"/>
      <c r="SH11" s="543"/>
      <c r="SI11" s="543"/>
      <c r="SJ11" s="543"/>
      <c r="SK11" s="543"/>
      <c r="SL11" s="543"/>
      <c r="SM11" s="543"/>
      <c r="SN11" s="543"/>
      <c r="SO11" s="543"/>
      <c r="SP11" s="543"/>
      <c r="SQ11" s="543"/>
      <c r="SR11" s="543"/>
      <c r="SS11" s="543"/>
      <c r="ST11" s="543"/>
      <c r="SU11" s="543"/>
      <c r="SV11" s="543"/>
      <c r="SW11" s="543"/>
      <c r="SX11" s="543"/>
      <c r="SY11" s="543"/>
      <c r="SZ11" s="543"/>
      <c r="TA11" s="543"/>
      <c r="TB11" s="543"/>
      <c r="TC11" s="543"/>
      <c r="TD11" s="543"/>
      <c r="TE11" s="543"/>
      <c r="TF11" s="543"/>
      <c r="TG11" s="543"/>
      <c r="TH11" s="543"/>
      <c r="TI11" s="543"/>
      <c r="TJ11" s="543"/>
      <c r="TK11" s="543"/>
      <c r="TL11" s="543"/>
      <c r="TM11" s="543"/>
      <c r="TN11" s="543"/>
      <c r="TO11" s="543"/>
      <c r="TP11" s="543"/>
      <c r="TQ11" s="543"/>
      <c r="TR11" s="543"/>
      <c r="TS11" s="543"/>
      <c r="TT11" s="543"/>
      <c r="TU11" s="543"/>
      <c r="TV11" s="543"/>
      <c r="TW11" s="543"/>
      <c r="TX11" s="543"/>
      <c r="TY11" s="543"/>
      <c r="TZ11" s="543"/>
      <c r="UA11" s="543"/>
      <c r="UB11" s="543"/>
      <c r="UC11" s="543"/>
      <c r="UD11" s="543"/>
      <c r="UE11" s="543"/>
      <c r="UF11" s="543"/>
      <c r="UG11" s="543"/>
      <c r="UH11" s="543"/>
      <c r="UI11" s="543"/>
      <c r="UJ11" s="543"/>
      <c r="UK11" s="543"/>
      <c r="UL11" s="543"/>
      <c r="UM11" s="543"/>
      <c r="UN11" s="543"/>
      <c r="UO11" s="543"/>
      <c r="UP11" s="543"/>
      <c r="UQ11" s="543"/>
      <c r="UR11" s="543"/>
      <c r="US11" s="543"/>
      <c r="UT11" s="543"/>
      <c r="UU11" s="543"/>
      <c r="UV11" s="543"/>
      <c r="UW11" s="543"/>
      <c r="UX11" s="543"/>
      <c r="UY11" s="543"/>
      <c r="UZ11" s="543"/>
      <c r="VA11" s="543"/>
      <c r="VB11" s="543"/>
      <c r="VC11" s="543"/>
      <c r="VD11" s="543"/>
      <c r="VE11" s="543"/>
      <c r="VF11" s="543"/>
      <c r="VG11" s="543"/>
      <c r="VH11" s="543"/>
      <c r="VI11" s="543"/>
      <c r="VJ11" s="543"/>
      <c r="VK11" s="543"/>
      <c r="VL11" s="543"/>
      <c r="VM11" s="543"/>
      <c r="VN11" s="543"/>
      <c r="VO11" s="543"/>
      <c r="VP11" s="543"/>
      <c r="VQ11" s="543"/>
      <c r="VR11" s="543"/>
      <c r="VS11" s="543"/>
      <c r="VT11" s="543"/>
      <c r="VU11" s="543"/>
      <c r="VV11" s="543"/>
      <c r="VW11" s="543"/>
      <c r="VX11" s="543"/>
      <c r="VY11" s="543"/>
      <c r="VZ11" s="543"/>
      <c r="WA11" s="543"/>
      <c r="WB11" s="543"/>
      <c r="WC11" s="543"/>
      <c r="WD11" s="543"/>
      <c r="WE11" s="543"/>
      <c r="WF11" s="543"/>
      <c r="WG11" s="543"/>
      <c r="WH11" s="543"/>
      <c r="WI11" s="543"/>
      <c r="WJ11" s="543"/>
      <c r="WK11" s="543"/>
      <c r="WL11" s="543"/>
      <c r="WM11" s="543"/>
      <c r="WN11" s="543"/>
      <c r="WO11" s="543"/>
      <c r="WP11" s="543"/>
      <c r="WQ11" s="543"/>
      <c r="WR11" s="543"/>
      <c r="WS11" s="543"/>
      <c r="WT11" s="543"/>
      <c r="WU11" s="543"/>
      <c r="WV11" s="543"/>
      <c r="WW11" s="543"/>
      <c r="WX11" s="543"/>
      <c r="WY11" s="543"/>
      <c r="WZ11" s="543"/>
      <c r="XA11" s="543"/>
      <c r="XB11" s="543"/>
      <c r="XC11" s="543"/>
      <c r="XD11" s="543"/>
      <c r="XE11" s="543"/>
      <c r="XF11" s="543"/>
      <c r="XG11" s="543"/>
      <c r="XH11" s="543"/>
      <c r="XI11" s="543"/>
      <c r="XJ11" s="543"/>
      <c r="XK11" s="543"/>
      <c r="XL11" s="543"/>
      <c r="XM11" s="543"/>
      <c r="XN11" s="543"/>
      <c r="XO11" s="543"/>
      <c r="XP11" s="543"/>
      <c r="XQ11" s="543"/>
      <c r="XR11" s="543"/>
      <c r="XS11" s="543"/>
      <c r="XT11" s="543"/>
      <c r="XU11" s="543"/>
      <c r="XV11" s="543"/>
      <c r="XW11" s="543"/>
      <c r="XX11" s="543"/>
      <c r="XY11" s="543"/>
      <c r="XZ11" s="543"/>
      <c r="YA11" s="543"/>
      <c r="YB11" s="543"/>
      <c r="YC11" s="543"/>
      <c r="YD11" s="543"/>
      <c r="YE11" s="543"/>
      <c r="YF11" s="543"/>
      <c r="YG11" s="543"/>
      <c r="YH11" s="543"/>
      <c r="YI11" s="543"/>
      <c r="YJ11" s="543"/>
      <c r="YK11" s="543"/>
      <c r="YL11" s="543"/>
      <c r="YM11" s="543"/>
      <c r="YN11" s="543"/>
      <c r="YO11" s="543"/>
      <c r="YP11" s="543"/>
      <c r="YQ11" s="543"/>
      <c r="YR11" s="543"/>
      <c r="YS11" s="543"/>
      <c r="YT11" s="543"/>
      <c r="YU11" s="543"/>
      <c r="YV11" s="543"/>
      <c r="YW11" s="543"/>
      <c r="YX11" s="543"/>
      <c r="YY11" s="543"/>
      <c r="YZ11" s="543"/>
      <c r="ZA11" s="543"/>
      <c r="ZB11" s="543"/>
      <c r="ZC11" s="543"/>
      <c r="ZD11" s="543"/>
      <c r="ZE11" s="543"/>
      <c r="ZF11" s="543"/>
      <c r="ZG11" s="543"/>
      <c r="ZH11" s="543"/>
      <c r="ZI11" s="543"/>
      <c r="ZJ11" s="543"/>
      <c r="ZK11" s="543"/>
      <c r="ZL11" s="543"/>
      <c r="ZM11" s="543"/>
      <c r="ZN11" s="543"/>
      <c r="ZO11" s="543"/>
      <c r="ZP11" s="543"/>
      <c r="ZQ11" s="543"/>
      <c r="ZR11" s="543"/>
      <c r="ZS11" s="543"/>
      <c r="ZT11" s="543"/>
      <c r="ZU11" s="543"/>
      <c r="ZV11" s="543"/>
      <c r="ZW11" s="543"/>
      <c r="ZX11" s="543"/>
      <c r="ZY11" s="543"/>
      <c r="ZZ11" s="543"/>
      <c r="AAA11" s="543"/>
      <c r="AAB11" s="543"/>
      <c r="AAC11" s="543"/>
      <c r="AAD11" s="543"/>
      <c r="AAE11" s="543"/>
      <c r="AAF11" s="543"/>
      <c r="AAG11" s="543"/>
      <c r="AAH11" s="543"/>
      <c r="AAI11" s="543"/>
      <c r="AAJ11" s="543"/>
      <c r="AAK11" s="543"/>
      <c r="AAL11" s="543"/>
      <c r="AAM11" s="543"/>
      <c r="AAN11" s="543"/>
      <c r="AAO11" s="543"/>
      <c r="AAP11" s="543"/>
      <c r="AAQ11" s="543"/>
      <c r="AAR11" s="543"/>
      <c r="AAS11" s="543"/>
      <c r="AAT11" s="543"/>
      <c r="AAU11" s="543"/>
      <c r="AAV11" s="543"/>
      <c r="AAW11" s="543"/>
      <c r="AAX11" s="543"/>
      <c r="AAY11" s="543"/>
      <c r="AAZ11" s="543"/>
      <c r="ABA11" s="543"/>
      <c r="ABB11" s="543"/>
      <c r="ABC11" s="543"/>
      <c r="ABD11" s="543"/>
      <c r="ABE11" s="543"/>
      <c r="ABF11" s="543"/>
      <c r="ABG11" s="543"/>
      <c r="ABH11" s="543"/>
      <c r="ABI11" s="543"/>
      <c r="ABJ11" s="543"/>
      <c r="ABK11" s="543"/>
      <c r="ABL11" s="543"/>
      <c r="ABM11" s="543"/>
      <c r="ABN11" s="543"/>
      <c r="ABO11" s="543"/>
      <c r="ABP11" s="543"/>
      <c r="ABQ11" s="543"/>
      <c r="ABR11" s="543"/>
      <c r="ABS11" s="543"/>
      <c r="ABT11" s="543"/>
      <c r="ABU11" s="543"/>
      <c r="ABV11" s="543"/>
      <c r="ABW11" s="543"/>
      <c r="ABX11" s="543"/>
      <c r="ABY11" s="543"/>
      <c r="ABZ11" s="543"/>
      <c r="ACA11" s="543"/>
      <c r="ACB11" s="543"/>
      <c r="ACC11" s="543"/>
      <c r="ACD11" s="543"/>
      <c r="ACE11" s="543"/>
      <c r="ACF11" s="543"/>
      <c r="ACG11" s="543"/>
      <c r="ACH11" s="543"/>
      <c r="ACI11" s="543"/>
      <c r="ACJ11" s="543"/>
      <c r="ACK11" s="543"/>
      <c r="ACL11" s="543"/>
      <c r="ACM11" s="543"/>
      <c r="ACN11" s="543"/>
      <c r="ACO11" s="543"/>
      <c r="ACP11" s="543"/>
      <c r="ACQ11" s="543"/>
      <c r="ACR11" s="543"/>
      <c r="ACS11" s="543"/>
      <c r="ACT11" s="543"/>
      <c r="ACU11" s="543"/>
      <c r="ACV11" s="543"/>
      <c r="ACW11" s="543"/>
      <c r="ACX11" s="543"/>
      <c r="ACY11" s="543"/>
      <c r="ACZ11" s="543"/>
      <c r="ADA11" s="543"/>
      <c r="ADB11" s="543"/>
      <c r="ADC11" s="543"/>
      <c r="ADD11" s="543"/>
      <c r="ADE11" s="543"/>
      <c r="ADF11" s="543"/>
      <c r="ADG11" s="543"/>
      <c r="ADH11" s="543"/>
      <c r="ADI11" s="543"/>
      <c r="ADJ11" s="543"/>
      <c r="ADK11" s="543"/>
      <c r="ADL11" s="543"/>
      <c r="ADM11" s="543"/>
      <c r="ADN11" s="543"/>
      <c r="ADO11" s="543"/>
      <c r="ADP11" s="543"/>
      <c r="ADQ11" s="543"/>
      <c r="ADR11" s="543"/>
      <c r="ADS11" s="543"/>
      <c r="ADT11" s="543"/>
      <c r="ADU11" s="543"/>
      <c r="ADV11" s="543"/>
      <c r="ADW11" s="543"/>
      <c r="ADX11" s="543"/>
      <c r="ADY11" s="543"/>
      <c r="ADZ11" s="543"/>
      <c r="AEA11" s="543"/>
      <c r="AEB11" s="543"/>
      <c r="AEC11" s="543"/>
      <c r="AED11" s="543"/>
      <c r="AEE11" s="543"/>
      <c r="AEF11" s="543"/>
      <c r="AEG11" s="543"/>
      <c r="AEH11" s="543"/>
      <c r="AEI11" s="543"/>
      <c r="AEJ11" s="543"/>
      <c r="AEK11" s="543"/>
      <c r="AEL11" s="543"/>
      <c r="AEM11" s="543"/>
      <c r="AEN11" s="543"/>
      <c r="AEO11" s="543"/>
      <c r="AEP11" s="543"/>
      <c r="AEQ11" s="543"/>
      <c r="AER11" s="543"/>
      <c r="AES11" s="543"/>
      <c r="AET11" s="543"/>
      <c r="AEU11" s="543"/>
      <c r="AEV11" s="543"/>
      <c r="AEW11" s="543"/>
      <c r="AEX11" s="543"/>
      <c r="AEY11" s="543"/>
      <c r="AEZ11" s="543"/>
      <c r="AFA11" s="543"/>
      <c r="AFB11" s="543"/>
      <c r="AFC11" s="543"/>
      <c r="AFD11" s="543"/>
      <c r="AFE11" s="543"/>
      <c r="AFF11" s="543"/>
      <c r="AFG11" s="543"/>
      <c r="AFH11" s="543"/>
      <c r="AFI11" s="543"/>
      <c r="AFJ11" s="543"/>
      <c r="AFK11" s="543"/>
      <c r="AFL11" s="543"/>
      <c r="AFM11" s="543"/>
      <c r="AFN11" s="543"/>
      <c r="AFO11" s="543"/>
      <c r="AFP11" s="543"/>
      <c r="AFQ11" s="543"/>
      <c r="AFR11" s="543"/>
      <c r="AFS11" s="543"/>
      <c r="AFT11" s="543"/>
      <c r="AFU11" s="543"/>
      <c r="AFV11" s="543"/>
      <c r="AFW11" s="543"/>
      <c r="AFX11" s="543"/>
      <c r="AFY11" s="543"/>
      <c r="AFZ11" s="543"/>
      <c r="AGA11" s="543"/>
      <c r="AGB11" s="543"/>
      <c r="AGC11" s="543"/>
      <c r="AGD11" s="543"/>
      <c r="AGE11" s="543"/>
      <c r="AGF11" s="543"/>
      <c r="AGG11" s="543"/>
      <c r="AGH11" s="543"/>
      <c r="AGI11" s="543"/>
      <c r="AGJ11" s="543"/>
      <c r="AGK11" s="543"/>
      <c r="AGL11" s="543"/>
      <c r="AGM11" s="543"/>
      <c r="AGN11" s="543"/>
      <c r="AGO11" s="543"/>
      <c r="AGP11" s="543"/>
      <c r="AGQ11" s="543"/>
      <c r="AGR11" s="543"/>
      <c r="AGS11" s="543"/>
      <c r="AGT11" s="543"/>
      <c r="AGU11" s="543"/>
      <c r="AGV11" s="543"/>
      <c r="AGW11" s="543"/>
      <c r="AGX11" s="543"/>
      <c r="AGY11" s="543"/>
      <c r="AGZ11" s="543"/>
      <c r="AHA11" s="543"/>
      <c r="AHB11" s="543"/>
      <c r="AHC11" s="543"/>
      <c r="AHD11" s="543"/>
      <c r="AHE11" s="543"/>
      <c r="AHF11" s="543"/>
      <c r="AHG11" s="543"/>
      <c r="AHH11" s="543"/>
      <c r="AHI11" s="543"/>
      <c r="AHJ11" s="543"/>
      <c r="AHK11" s="543"/>
      <c r="AHL11" s="543"/>
      <c r="AHM11" s="543"/>
      <c r="AHN11" s="543"/>
      <c r="AHO11" s="543"/>
      <c r="AHP11" s="543"/>
      <c r="AHQ11" s="543"/>
      <c r="AHR11" s="543"/>
      <c r="AHS11" s="543"/>
      <c r="AHT11" s="543"/>
      <c r="AHU11" s="543"/>
      <c r="AHV11" s="543"/>
      <c r="AHW11" s="543"/>
      <c r="AHX11" s="543"/>
      <c r="AHY11" s="543"/>
      <c r="AHZ11" s="543"/>
      <c r="AIA11" s="543"/>
      <c r="AIB11" s="543"/>
      <c r="AIC11" s="543"/>
      <c r="AID11" s="543"/>
      <c r="AIE11" s="543"/>
      <c r="AIF11" s="543"/>
      <c r="AIG11" s="543"/>
      <c r="AIH11" s="543"/>
      <c r="AII11" s="543"/>
      <c r="AIJ11" s="543"/>
      <c r="AIK11" s="543"/>
      <c r="AIL11" s="543"/>
      <c r="AIM11" s="543"/>
      <c r="AIN11" s="543"/>
      <c r="AIO11" s="543"/>
      <c r="AIP11" s="543"/>
      <c r="AIQ11" s="543"/>
      <c r="AIR11" s="543"/>
      <c r="AIS11" s="543"/>
      <c r="AIT11" s="543"/>
      <c r="AIU11" s="543"/>
      <c r="AIV11" s="543"/>
      <c r="AIW11" s="543"/>
      <c r="AIX11" s="543"/>
      <c r="AIY11" s="543"/>
      <c r="AIZ11" s="543"/>
      <c r="AJA11" s="543"/>
      <c r="AJB11" s="543"/>
      <c r="AJC11" s="543"/>
      <c r="AJD11" s="543"/>
      <c r="AJE11" s="543"/>
      <c r="AJF11" s="543"/>
      <c r="AJG11" s="543"/>
      <c r="AJH11" s="543"/>
      <c r="AJI11" s="543"/>
      <c r="AJJ11" s="543"/>
      <c r="AJK11" s="543"/>
      <c r="AJL11" s="543"/>
      <c r="AJM11" s="543"/>
      <c r="AJN11" s="543"/>
      <c r="AJO11" s="543"/>
      <c r="AJP11" s="543"/>
      <c r="AJQ11" s="543"/>
      <c r="AJR11" s="543"/>
      <c r="AJS11" s="543"/>
      <c r="AJT11" s="543"/>
      <c r="AJU11" s="543"/>
      <c r="AJV11" s="543"/>
      <c r="AJW11" s="543"/>
      <c r="AJX11" s="543"/>
      <c r="AJY11" s="543"/>
      <c r="AJZ11" s="543"/>
      <c r="AKA11" s="543"/>
      <c r="AKB11" s="543"/>
      <c r="AKC11" s="543"/>
      <c r="AKD11" s="543"/>
      <c r="AKE11" s="543"/>
      <c r="AKF11" s="543"/>
      <c r="AKG11" s="543"/>
      <c r="AKH11" s="543"/>
      <c r="AKI11" s="543"/>
      <c r="AKJ11" s="543"/>
      <c r="AKK11" s="543"/>
      <c r="AKL11" s="543"/>
      <c r="AKM11" s="543"/>
      <c r="AKN11" s="543"/>
      <c r="AKO11" s="543"/>
      <c r="AKP11" s="543"/>
      <c r="AKQ11" s="543"/>
      <c r="AKR11" s="543"/>
      <c r="AKS11" s="543"/>
      <c r="AKT11" s="543"/>
      <c r="AKU11" s="543"/>
      <c r="AKV11" s="543"/>
    </row>
    <row r="12" spans="1:984" ht="23.25" customHeight="1" x14ac:dyDescent="0.25">
      <c r="A12" s="388">
        <v>6</v>
      </c>
      <c r="B12" s="330" t="s">
        <v>155</v>
      </c>
      <c r="C12" s="421" t="s">
        <v>60</v>
      </c>
      <c r="D12" s="421"/>
      <c r="E12" s="421"/>
      <c r="F12" s="421"/>
      <c r="G12" s="546">
        <v>150000</v>
      </c>
      <c r="H12" s="546">
        <v>150000</v>
      </c>
      <c r="I12" s="159"/>
      <c r="J12" s="159"/>
      <c r="K12" s="547">
        <v>150000</v>
      </c>
      <c r="L12" s="548"/>
      <c r="M12" s="524">
        <v>150000</v>
      </c>
      <c r="N12" s="549">
        <v>150000</v>
      </c>
      <c r="O12" s="549">
        <v>150000</v>
      </c>
      <c r="P12" s="549"/>
      <c r="Q12" s="550">
        <v>75000</v>
      </c>
      <c r="R12" s="549">
        <v>75000</v>
      </c>
      <c r="S12" s="549">
        <v>0</v>
      </c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  <c r="DX12" s="543"/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3"/>
      <c r="EQ12" s="543"/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3"/>
      <c r="FR12" s="543"/>
      <c r="FS12" s="543"/>
      <c r="FT12" s="543"/>
      <c r="FU12" s="543"/>
      <c r="FV12" s="543"/>
      <c r="FW12" s="543"/>
      <c r="FX12" s="543"/>
      <c r="FY12" s="543"/>
      <c r="FZ12" s="543"/>
      <c r="GA12" s="543"/>
      <c r="GB12" s="543"/>
      <c r="GC12" s="543"/>
      <c r="GD12" s="543"/>
      <c r="GE12" s="543"/>
      <c r="GF12" s="543"/>
      <c r="GG12" s="543"/>
      <c r="GH12" s="543"/>
      <c r="GI12" s="543"/>
      <c r="GJ12" s="543"/>
      <c r="GK12" s="543"/>
      <c r="GL12" s="543"/>
      <c r="GM12" s="543"/>
      <c r="GN12" s="543"/>
      <c r="GO12" s="543"/>
      <c r="GP12" s="543"/>
      <c r="GQ12" s="543"/>
      <c r="GR12" s="543"/>
      <c r="GS12" s="543"/>
      <c r="GT12" s="543"/>
      <c r="GU12" s="543"/>
      <c r="GV12" s="543"/>
      <c r="GW12" s="543"/>
      <c r="GX12" s="543"/>
      <c r="GY12" s="543"/>
      <c r="GZ12" s="543"/>
      <c r="HA12" s="543"/>
      <c r="HB12" s="543"/>
      <c r="HC12" s="543"/>
      <c r="HD12" s="543"/>
      <c r="HE12" s="543"/>
      <c r="HF12" s="543"/>
      <c r="HG12" s="543"/>
      <c r="HH12" s="543"/>
      <c r="HI12" s="543"/>
      <c r="HJ12" s="543"/>
      <c r="HK12" s="543"/>
      <c r="HL12" s="543"/>
      <c r="HM12" s="543"/>
      <c r="HN12" s="543"/>
      <c r="HO12" s="543"/>
      <c r="HP12" s="543"/>
      <c r="HQ12" s="543"/>
      <c r="HR12" s="543"/>
      <c r="HS12" s="543"/>
      <c r="HT12" s="543"/>
      <c r="HU12" s="543"/>
      <c r="HV12" s="543"/>
      <c r="HW12" s="543"/>
      <c r="HX12" s="543"/>
      <c r="HY12" s="543"/>
      <c r="HZ12" s="543"/>
      <c r="IA12" s="543"/>
      <c r="IB12" s="543"/>
      <c r="IC12" s="543"/>
      <c r="ID12" s="543"/>
      <c r="IE12" s="543"/>
      <c r="IF12" s="543"/>
      <c r="IG12" s="543"/>
      <c r="IH12" s="543"/>
      <c r="II12" s="543"/>
      <c r="IJ12" s="543"/>
      <c r="IK12" s="543"/>
      <c r="IL12" s="543"/>
      <c r="IM12" s="543"/>
      <c r="IN12" s="543"/>
      <c r="IO12" s="543"/>
      <c r="IP12" s="543"/>
      <c r="IQ12" s="543"/>
      <c r="IR12" s="543"/>
      <c r="IS12" s="543"/>
      <c r="IT12" s="543"/>
      <c r="IU12" s="543"/>
      <c r="IV12" s="543"/>
      <c r="IW12" s="543"/>
      <c r="IX12" s="543"/>
      <c r="IY12" s="543"/>
      <c r="IZ12" s="543"/>
      <c r="JA12" s="543"/>
      <c r="JB12" s="543"/>
      <c r="JC12" s="543"/>
      <c r="JD12" s="543"/>
      <c r="JE12" s="543"/>
      <c r="JF12" s="543"/>
      <c r="JG12" s="543"/>
      <c r="JH12" s="543"/>
      <c r="JI12" s="543"/>
      <c r="JJ12" s="543"/>
      <c r="JK12" s="543"/>
      <c r="JL12" s="543"/>
      <c r="JM12" s="543"/>
      <c r="JN12" s="543"/>
      <c r="JO12" s="543"/>
      <c r="JP12" s="543"/>
      <c r="JQ12" s="543"/>
      <c r="JR12" s="543"/>
      <c r="JS12" s="543"/>
      <c r="JT12" s="543"/>
      <c r="JU12" s="543"/>
      <c r="JV12" s="543"/>
      <c r="JW12" s="543"/>
      <c r="JX12" s="543"/>
      <c r="JY12" s="543"/>
      <c r="JZ12" s="543"/>
      <c r="KA12" s="543"/>
      <c r="KB12" s="543"/>
      <c r="KC12" s="543"/>
      <c r="KD12" s="543"/>
      <c r="KE12" s="543"/>
      <c r="KF12" s="543"/>
      <c r="KG12" s="543"/>
      <c r="KH12" s="543"/>
      <c r="KI12" s="543"/>
      <c r="KJ12" s="543"/>
      <c r="KK12" s="543"/>
      <c r="KL12" s="543"/>
      <c r="KM12" s="543"/>
      <c r="KN12" s="543"/>
      <c r="KO12" s="543"/>
      <c r="KP12" s="543"/>
      <c r="KQ12" s="543"/>
      <c r="KR12" s="543"/>
      <c r="KS12" s="543"/>
      <c r="KT12" s="543"/>
      <c r="KU12" s="543"/>
      <c r="KV12" s="543"/>
      <c r="KW12" s="543"/>
      <c r="KX12" s="543"/>
      <c r="KY12" s="543"/>
      <c r="KZ12" s="543"/>
      <c r="LA12" s="543"/>
      <c r="LB12" s="543"/>
      <c r="LC12" s="543"/>
      <c r="LD12" s="543"/>
      <c r="LE12" s="543"/>
      <c r="LF12" s="543"/>
      <c r="LG12" s="543"/>
      <c r="LH12" s="543"/>
      <c r="LI12" s="543"/>
      <c r="LJ12" s="543"/>
      <c r="LK12" s="543"/>
      <c r="LL12" s="543"/>
      <c r="LM12" s="543"/>
      <c r="LN12" s="543"/>
      <c r="LO12" s="543"/>
      <c r="LP12" s="543"/>
      <c r="LQ12" s="543"/>
      <c r="LR12" s="543"/>
      <c r="LS12" s="543"/>
      <c r="LT12" s="543"/>
      <c r="LU12" s="543"/>
      <c r="LV12" s="543"/>
      <c r="LW12" s="543"/>
      <c r="LX12" s="543"/>
      <c r="LY12" s="543"/>
      <c r="LZ12" s="543"/>
      <c r="MA12" s="543"/>
      <c r="MB12" s="543"/>
      <c r="MC12" s="543"/>
      <c r="MD12" s="543"/>
      <c r="ME12" s="543"/>
      <c r="MF12" s="543"/>
      <c r="MG12" s="543"/>
      <c r="MH12" s="543"/>
      <c r="MI12" s="543"/>
      <c r="MJ12" s="543"/>
      <c r="MK12" s="543"/>
      <c r="ML12" s="543"/>
      <c r="MM12" s="543"/>
      <c r="MN12" s="543"/>
      <c r="MO12" s="543"/>
      <c r="MP12" s="543"/>
      <c r="MQ12" s="543"/>
      <c r="MR12" s="543"/>
      <c r="MS12" s="543"/>
      <c r="MT12" s="543"/>
      <c r="MU12" s="543"/>
      <c r="MV12" s="543"/>
      <c r="MW12" s="543"/>
      <c r="MX12" s="543"/>
      <c r="MY12" s="543"/>
      <c r="MZ12" s="543"/>
      <c r="NA12" s="543"/>
      <c r="NB12" s="543"/>
      <c r="NC12" s="543"/>
      <c r="ND12" s="543"/>
      <c r="NE12" s="543"/>
      <c r="NF12" s="543"/>
      <c r="NG12" s="543"/>
      <c r="NH12" s="543"/>
      <c r="NI12" s="543"/>
      <c r="NJ12" s="543"/>
      <c r="NK12" s="543"/>
      <c r="NL12" s="543"/>
      <c r="NM12" s="543"/>
      <c r="NN12" s="543"/>
      <c r="NO12" s="543"/>
      <c r="NP12" s="543"/>
      <c r="NQ12" s="543"/>
      <c r="NR12" s="543"/>
      <c r="NS12" s="543"/>
      <c r="NT12" s="543"/>
      <c r="NU12" s="543"/>
      <c r="NV12" s="543"/>
      <c r="NW12" s="543"/>
      <c r="NX12" s="543"/>
      <c r="NY12" s="543"/>
      <c r="NZ12" s="543"/>
      <c r="OA12" s="543"/>
      <c r="OB12" s="543"/>
      <c r="OC12" s="543"/>
      <c r="OD12" s="543"/>
      <c r="OE12" s="543"/>
      <c r="OF12" s="543"/>
      <c r="OG12" s="543"/>
      <c r="OH12" s="543"/>
      <c r="OI12" s="543"/>
      <c r="OJ12" s="543"/>
      <c r="OK12" s="543"/>
      <c r="OL12" s="543"/>
      <c r="OM12" s="543"/>
      <c r="ON12" s="543"/>
      <c r="OO12" s="543"/>
      <c r="OP12" s="543"/>
      <c r="OQ12" s="543"/>
      <c r="OR12" s="543"/>
      <c r="OS12" s="543"/>
      <c r="OT12" s="543"/>
      <c r="OU12" s="543"/>
      <c r="OV12" s="543"/>
      <c r="OW12" s="543"/>
      <c r="OX12" s="543"/>
      <c r="OY12" s="543"/>
      <c r="OZ12" s="543"/>
      <c r="PA12" s="543"/>
      <c r="PB12" s="543"/>
      <c r="PC12" s="543"/>
      <c r="PD12" s="543"/>
      <c r="PE12" s="543"/>
      <c r="PF12" s="543"/>
      <c r="PG12" s="543"/>
      <c r="PH12" s="543"/>
      <c r="PI12" s="543"/>
      <c r="PJ12" s="543"/>
      <c r="PK12" s="543"/>
      <c r="PL12" s="543"/>
      <c r="PM12" s="543"/>
      <c r="PN12" s="543"/>
      <c r="PO12" s="543"/>
      <c r="PP12" s="543"/>
      <c r="PQ12" s="543"/>
      <c r="PR12" s="543"/>
      <c r="PS12" s="543"/>
      <c r="PT12" s="543"/>
      <c r="PU12" s="543"/>
      <c r="PV12" s="543"/>
      <c r="PW12" s="543"/>
      <c r="PX12" s="543"/>
      <c r="PY12" s="543"/>
      <c r="PZ12" s="543"/>
      <c r="QA12" s="543"/>
      <c r="QB12" s="543"/>
      <c r="QC12" s="543"/>
      <c r="QD12" s="543"/>
      <c r="QE12" s="543"/>
      <c r="QF12" s="543"/>
      <c r="QG12" s="543"/>
      <c r="QH12" s="543"/>
      <c r="QI12" s="543"/>
      <c r="QJ12" s="543"/>
      <c r="QK12" s="543"/>
      <c r="QL12" s="543"/>
      <c r="QM12" s="543"/>
      <c r="QN12" s="543"/>
      <c r="QO12" s="543"/>
      <c r="QP12" s="543"/>
      <c r="QQ12" s="543"/>
      <c r="QR12" s="543"/>
      <c r="QS12" s="543"/>
      <c r="QT12" s="543"/>
      <c r="QU12" s="543"/>
      <c r="QV12" s="543"/>
      <c r="QW12" s="543"/>
      <c r="QX12" s="543"/>
      <c r="QY12" s="543"/>
      <c r="QZ12" s="543"/>
      <c r="RA12" s="543"/>
      <c r="RB12" s="543"/>
      <c r="RC12" s="543"/>
      <c r="RD12" s="543"/>
      <c r="RE12" s="543"/>
      <c r="RF12" s="543"/>
      <c r="RG12" s="543"/>
      <c r="RH12" s="543"/>
      <c r="RI12" s="543"/>
      <c r="RJ12" s="543"/>
      <c r="RK12" s="543"/>
      <c r="RL12" s="543"/>
      <c r="RM12" s="543"/>
      <c r="RN12" s="543"/>
      <c r="RO12" s="543"/>
      <c r="RP12" s="543"/>
      <c r="RQ12" s="543"/>
      <c r="RR12" s="543"/>
      <c r="RS12" s="543"/>
      <c r="RT12" s="543"/>
      <c r="RU12" s="543"/>
      <c r="RV12" s="543"/>
      <c r="RW12" s="543"/>
      <c r="RX12" s="543"/>
      <c r="RY12" s="543"/>
      <c r="RZ12" s="543"/>
      <c r="SA12" s="543"/>
      <c r="SB12" s="543"/>
      <c r="SC12" s="543"/>
      <c r="SD12" s="543"/>
      <c r="SE12" s="543"/>
      <c r="SF12" s="543"/>
      <c r="SG12" s="543"/>
      <c r="SH12" s="543"/>
      <c r="SI12" s="543"/>
      <c r="SJ12" s="543"/>
      <c r="SK12" s="543"/>
      <c r="SL12" s="543"/>
      <c r="SM12" s="543"/>
      <c r="SN12" s="543"/>
      <c r="SO12" s="543"/>
      <c r="SP12" s="543"/>
      <c r="SQ12" s="543"/>
      <c r="SR12" s="543"/>
      <c r="SS12" s="543"/>
      <c r="ST12" s="543"/>
      <c r="SU12" s="543"/>
      <c r="SV12" s="543"/>
      <c r="SW12" s="543"/>
      <c r="SX12" s="543"/>
      <c r="SY12" s="543"/>
      <c r="SZ12" s="543"/>
      <c r="TA12" s="543"/>
      <c r="TB12" s="543"/>
      <c r="TC12" s="543"/>
      <c r="TD12" s="543"/>
      <c r="TE12" s="543"/>
      <c r="TF12" s="543"/>
      <c r="TG12" s="543"/>
      <c r="TH12" s="543"/>
      <c r="TI12" s="543"/>
      <c r="TJ12" s="543"/>
      <c r="TK12" s="543"/>
      <c r="TL12" s="543"/>
      <c r="TM12" s="543"/>
      <c r="TN12" s="543"/>
      <c r="TO12" s="543"/>
      <c r="TP12" s="543"/>
      <c r="TQ12" s="543"/>
      <c r="TR12" s="543"/>
      <c r="TS12" s="543"/>
      <c r="TT12" s="543"/>
      <c r="TU12" s="543"/>
      <c r="TV12" s="543"/>
      <c r="TW12" s="543"/>
      <c r="TX12" s="543"/>
      <c r="TY12" s="543"/>
      <c r="TZ12" s="543"/>
      <c r="UA12" s="543"/>
      <c r="UB12" s="543"/>
      <c r="UC12" s="543"/>
      <c r="UD12" s="543"/>
      <c r="UE12" s="543"/>
      <c r="UF12" s="543"/>
      <c r="UG12" s="543"/>
      <c r="UH12" s="543"/>
      <c r="UI12" s="543"/>
      <c r="UJ12" s="543"/>
      <c r="UK12" s="543"/>
      <c r="UL12" s="543"/>
      <c r="UM12" s="543"/>
      <c r="UN12" s="543"/>
      <c r="UO12" s="543"/>
      <c r="UP12" s="543"/>
      <c r="UQ12" s="543"/>
      <c r="UR12" s="543"/>
      <c r="US12" s="543"/>
      <c r="UT12" s="543"/>
      <c r="UU12" s="543"/>
      <c r="UV12" s="543"/>
      <c r="UW12" s="543"/>
      <c r="UX12" s="543"/>
      <c r="UY12" s="543"/>
      <c r="UZ12" s="543"/>
      <c r="VA12" s="543"/>
      <c r="VB12" s="543"/>
      <c r="VC12" s="543"/>
      <c r="VD12" s="543"/>
      <c r="VE12" s="543"/>
      <c r="VF12" s="543"/>
      <c r="VG12" s="543"/>
      <c r="VH12" s="543"/>
      <c r="VI12" s="543"/>
      <c r="VJ12" s="543"/>
      <c r="VK12" s="543"/>
      <c r="VL12" s="543"/>
      <c r="VM12" s="543"/>
      <c r="VN12" s="543"/>
      <c r="VO12" s="543"/>
      <c r="VP12" s="543"/>
      <c r="VQ12" s="543"/>
      <c r="VR12" s="543"/>
      <c r="VS12" s="543"/>
      <c r="VT12" s="543"/>
      <c r="VU12" s="543"/>
      <c r="VV12" s="543"/>
      <c r="VW12" s="543"/>
      <c r="VX12" s="543"/>
      <c r="VY12" s="543"/>
      <c r="VZ12" s="543"/>
      <c r="WA12" s="543"/>
      <c r="WB12" s="543"/>
      <c r="WC12" s="543"/>
      <c r="WD12" s="543"/>
      <c r="WE12" s="543"/>
      <c r="WF12" s="543"/>
      <c r="WG12" s="543"/>
      <c r="WH12" s="543"/>
      <c r="WI12" s="543"/>
      <c r="WJ12" s="543"/>
      <c r="WK12" s="543"/>
      <c r="WL12" s="543"/>
      <c r="WM12" s="543"/>
      <c r="WN12" s="543"/>
      <c r="WO12" s="543"/>
      <c r="WP12" s="543"/>
      <c r="WQ12" s="543"/>
      <c r="WR12" s="543"/>
      <c r="WS12" s="543"/>
      <c r="WT12" s="543"/>
      <c r="WU12" s="543"/>
      <c r="WV12" s="543"/>
      <c r="WW12" s="543"/>
      <c r="WX12" s="543"/>
      <c r="WY12" s="543"/>
      <c r="WZ12" s="543"/>
      <c r="XA12" s="543"/>
      <c r="XB12" s="543"/>
      <c r="XC12" s="543"/>
      <c r="XD12" s="543"/>
      <c r="XE12" s="543"/>
      <c r="XF12" s="543"/>
      <c r="XG12" s="543"/>
      <c r="XH12" s="543"/>
      <c r="XI12" s="543"/>
      <c r="XJ12" s="543"/>
      <c r="XK12" s="543"/>
      <c r="XL12" s="543"/>
      <c r="XM12" s="543"/>
      <c r="XN12" s="543"/>
      <c r="XO12" s="543"/>
      <c r="XP12" s="543"/>
      <c r="XQ12" s="543"/>
      <c r="XR12" s="543"/>
      <c r="XS12" s="543"/>
      <c r="XT12" s="543"/>
      <c r="XU12" s="543"/>
      <c r="XV12" s="543"/>
      <c r="XW12" s="543"/>
      <c r="XX12" s="543"/>
      <c r="XY12" s="543"/>
      <c r="XZ12" s="543"/>
      <c r="YA12" s="543"/>
      <c r="YB12" s="543"/>
      <c r="YC12" s="543"/>
      <c r="YD12" s="543"/>
      <c r="YE12" s="543"/>
      <c r="YF12" s="543"/>
      <c r="YG12" s="543"/>
      <c r="YH12" s="543"/>
      <c r="YI12" s="543"/>
      <c r="YJ12" s="543"/>
      <c r="YK12" s="543"/>
      <c r="YL12" s="543"/>
      <c r="YM12" s="543"/>
      <c r="YN12" s="543"/>
      <c r="YO12" s="543"/>
      <c r="YP12" s="543"/>
      <c r="YQ12" s="543"/>
      <c r="YR12" s="543"/>
      <c r="YS12" s="543"/>
      <c r="YT12" s="543"/>
      <c r="YU12" s="543"/>
      <c r="YV12" s="543"/>
      <c r="YW12" s="543"/>
      <c r="YX12" s="543"/>
      <c r="YY12" s="543"/>
      <c r="YZ12" s="543"/>
      <c r="ZA12" s="543"/>
      <c r="ZB12" s="543"/>
      <c r="ZC12" s="543"/>
      <c r="ZD12" s="543"/>
      <c r="ZE12" s="543"/>
      <c r="ZF12" s="543"/>
      <c r="ZG12" s="543"/>
      <c r="ZH12" s="543"/>
      <c r="ZI12" s="543"/>
      <c r="ZJ12" s="543"/>
      <c r="ZK12" s="543"/>
      <c r="ZL12" s="543"/>
      <c r="ZM12" s="543"/>
      <c r="ZN12" s="543"/>
      <c r="ZO12" s="543"/>
      <c r="ZP12" s="543"/>
      <c r="ZQ12" s="543"/>
      <c r="ZR12" s="543"/>
      <c r="ZS12" s="543"/>
      <c r="ZT12" s="543"/>
      <c r="ZU12" s="543"/>
      <c r="ZV12" s="543"/>
      <c r="ZW12" s="543"/>
      <c r="ZX12" s="543"/>
      <c r="ZY12" s="543"/>
      <c r="ZZ12" s="543"/>
      <c r="AAA12" s="543"/>
      <c r="AAB12" s="543"/>
      <c r="AAC12" s="543"/>
      <c r="AAD12" s="543"/>
      <c r="AAE12" s="543"/>
      <c r="AAF12" s="543"/>
      <c r="AAG12" s="543"/>
      <c r="AAH12" s="543"/>
      <c r="AAI12" s="543"/>
      <c r="AAJ12" s="543"/>
      <c r="AAK12" s="543"/>
      <c r="AAL12" s="543"/>
      <c r="AAM12" s="543"/>
      <c r="AAN12" s="543"/>
      <c r="AAO12" s="543"/>
      <c r="AAP12" s="543"/>
      <c r="AAQ12" s="543"/>
      <c r="AAR12" s="543"/>
      <c r="AAS12" s="543"/>
      <c r="AAT12" s="543"/>
      <c r="AAU12" s="543"/>
      <c r="AAV12" s="543"/>
      <c r="AAW12" s="543"/>
      <c r="AAX12" s="543"/>
      <c r="AAY12" s="543"/>
      <c r="AAZ12" s="543"/>
      <c r="ABA12" s="543"/>
      <c r="ABB12" s="543"/>
      <c r="ABC12" s="543"/>
      <c r="ABD12" s="543"/>
      <c r="ABE12" s="543"/>
      <c r="ABF12" s="543"/>
      <c r="ABG12" s="543"/>
      <c r="ABH12" s="543"/>
      <c r="ABI12" s="543"/>
      <c r="ABJ12" s="543"/>
      <c r="ABK12" s="543"/>
      <c r="ABL12" s="543"/>
      <c r="ABM12" s="543"/>
      <c r="ABN12" s="543"/>
      <c r="ABO12" s="543"/>
      <c r="ABP12" s="543"/>
      <c r="ABQ12" s="543"/>
      <c r="ABR12" s="543"/>
      <c r="ABS12" s="543"/>
      <c r="ABT12" s="543"/>
      <c r="ABU12" s="543"/>
      <c r="ABV12" s="543"/>
      <c r="ABW12" s="543"/>
      <c r="ABX12" s="543"/>
      <c r="ABY12" s="543"/>
      <c r="ABZ12" s="543"/>
      <c r="ACA12" s="543"/>
      <c r="ACB12" s="543"/>
      <c r="ACC12" s="543"/>
      <c r="ACD12" s="543"/>
      <c r="ACE12" s="543"/>
      <c r="ACF12" s="543"/>
      <c r="ACG12" s="543"/>
      <c r="ACH12" s="543"/>
      <c r="ACI12" s="543"/>
      <c r="ACJ12" s="543"/>
      <c r="ACK12" s="543"/>
      <c r="ACL12" s="543"/>
      <c r="ACM12" s="543"/>
      <c r="ACN12" s="543"/>
      <c r="ACO12" s="543"/>
      <c r="ACP12" s="543"/>
      <c r="ACQ12" s="543"/>
      <c r="ACR12" s="543"/>
      <c r="ACS12" s="543"/>
      <c r="ACT12" s="543"/>
      <c r="ACU12" s="543"/>
      <c r="ACV12" s="543"/>
      <c r="ACW12" s="543"/>
      <c r="ACX12" s="543"/>
      <c r="ACY12" s="543"/>
      <c r="ACZ12" s="543"/>
      <c r="ADA12" s="543"/>
      <c r="ADB12" s="543"/>
      <c r="ADC12" s="543"/>
      <c r="ADD12" s="543"/>
      <c r="ADE12" s="543"/>
      <c r="ADF12" s="543"/>
      <c r="ADG12" s="543"/>
      <c r="ADH12" s="543"/>
      <c r="ADI12" s="543"/>
      <c r="ADJ12" s="543"/>
      <c r="ADK12" s="543"/>
      <c r="ADL12" s="543"/>
      <c r="ADM12" s="543"/>
      <c r="ADN12" s="543"/>
      <c r="ADO12" s="543"/>
      <c r="ADP12" s="543"/>
      <c r="ADQ12" s="543"/>
      <c r="ADR12" s="543"/>
      <c r="ADS12" s="543"/>
      <c r="ADT12" s="543"/>
      <c r="ADU12" s="543"/>
      <c r="ADV12" s="543"/>
      <c r="ADW12" s="543"/>
      <c r="ADX12" s="543"/>
      <c r="ADY12" s="543"/>
      <c r="ADZ12" s="543"/>
      <c r="AEA12" s="543"/>
      <c r="AEB12" s="543"/>
      <c r="AEC12" s="543"/>
      <c r="AED12" s="543"/>
      <c r="AEE12" s="543"/>
      <c r="AEF12" s="543"/>
      <c r="AEG12" s="543"/>
      <c r="AEH12" s="543"/>
      <c r="AEI12" s="543"/>
      <c r="AEJ12" s="543"/>
      <c r="AEK12" s="543"/>
      <c r="AEL12" s="543"/>
      <c r="AEM12" s="543"/>
      <c r="AEN12" s="543"/>
      <c r="AEO12" s="543"/>
      <c r="AEP12" s="543"/>
      <c r="AEQ12" s="543"/>
      <c r="AER12" s="543"/>
      <c r="AES12" s="543"/>
      <c r="AET12" s="543"/>
      <c r="AEU12" s="543"/>
      <c r="AEV12" s="543"/>
      <c r="AEW12" s="543"/>
      <c r="AEX12" s="543"/>
      <c r="AEY12" s="543"/>
      <c r="AEZ12" s="543"/>
      <c r="AFA12" s="543"/>
      <c r="AFB12" s="543"/>
      <c r="AFC12" s="543"/>
      <c r="AFD12" s="543"/>
      <c r="AFE12" s="543"/>
      <c r="AFF12" s="543"/>
      <c r="AFG12" s="543"/>
      <c r="AFH12" s="543"/>
      <c r="AFI12" s="543"/>
      <c r="AFJ12" s="543"/>
      <c r="AFK12" s="543"/>
      <c r="AFL12" s="543"/>
      <c r="AFM12" s="543"/>
      <c r="AFN12" s="543"/>
      <c r="AFO12" s="543"/>
      <c r="AFP12" s="543"/>
      <c r="AFQ12" s="543"/>
      <c r="AFR12" s="543"/>
      <c r="AFS12" s="543"/>
      <c r="AFT12" s="543"/>
      <c r="AFU12" s="543"/>
      <c r="AFV12" s="543"/>
      <c r="AFW12" s="543"/>
      <c r="AFX12" s="543"/>
      <c r="AFY12" s="543"/>
      <c r="AFZ12" s="543"/>
      <c r="AGA12" s="543"/>
      <c r="AGB12" s="543"/>
      <c r="AGC12" s="543"/>
      <c r="AGD12" s="543"/>
      <c r="AGE12" s="543"/>
      <c r="AGF12" s="543"/>
      <c r="AGG12" s="543"/>
      <c r="AGH12" s="543"/>
      <c r="AGI12" s="543"/>
      <c r="AGJ12" s="543"/>
      <c r="AGK12" s="543"/>
      <c r="AGL12" s="543"/>
      <c r="AGM12" s="543"/>
      <c r="AGN12" s="543"/>
      <c r="AGO12" s="543"/>
      <c r="AGP12" s="543"/>
      <c r="AGQ12" s="543"/>
      <c r="AGR12" s="543"/>
      <c r="AGS12" s="543"/>
      <c r="AGT12" s="543"/>
      <c r="AGU12" s="543"/>
      <c r="AGV12" s="543"/>
      <c r="AGW12" s="543"/>
      <c r="AGX12" s="543"/>
      <c r="AGY12" s="543"/>
      <c r="AGZ12" s="543"/>
      <c r="AHA12" s="543"/>
      <c r="AHB12" s="543"/>
      <c r="AHC12" s="543"/>
      <c r="AHD12" s="543"/>
      <c r="AHE12" s="543"/>
      <c r="AHF12" s="543"/>
      <c r="AHG12" s="543"/>
      <c r="AHH12" s="543"/>
      <c r="AHI12" s="543"/>
      <c r="AHJ12" s="543"/>
      <c r="AHK12" s="543"/>
      <c r="AHL12" s="543"/>
      <c r="AHM12" s="543"/>
      <c r="AHN12" s="543"/>
      <c r="AHO12" s="543"/>
      <c r="AHP12" s="543"/>
      <c r="AHQ12" s="543"/>
      <c r="AHR12" s="543"/>
      <c r="AHS12" s="543"/>
      <c r="AHT12" s="543"/>
      <c r="AHU12" s="543"/>
      <c r="AHV12" s="543"/>
      <c r="AHW12" s="543"/>
      <c r="AHX12" s="543"/>
      <c r="AHY12" s="543"/>
      <c r="AHZ12" s="543"/>
      <c r="AIA12" s="543"/>
      <c r="AIB12" s="543"/>
      <c r="AIC12" s="543"/>
      <c r="AID12" s="543"/>
      <c r="AIE12" s="543"/>
      <c r="AIF12" s="543"/>
      <c r="AIG12" s="543"/>
      <c r="AIH12" s="543"/>
      <c r="AII12" s="543"/>
      <c r="AIJ12" s="543"/>
      <c r="AIK12" s="543"/>
      <c r="AIL12" s="543"/>
      <c r="AIM12" s="543"/>
      <c r="AIN12" s="543"/>
      <c r="AIO12" s="543"/>
      <c r="AIP12" s="543"/>
      <c r="AIQ12" s="543"/>
      <c r="AIR12" s="543"/>
      <c r="AIS12" s="543"/>
      <c r="AIT12" s="543"/>
      <c r="AIU12" s="543"/>
      <c r="AIV12" s="543"/>
      <c r="AIW12" s="543"/>
      <c r="AIX12" s="543"/>
      <c r="AIY12" s="543"/>
      <c r="AIZ12" s="543"/>
      <c r="AJA12" s="543"/>
      <c r="AJB12" s="543"/>
      <c r="AJC12" s="543"/>
      <c r="AJD12" s="543"/>
      <c r="AJE12" s="543"/>
      <c r="AJF12" s="543"/>
      <c r="AJG12" s="543"/>
      <c r="AJH12" s="543"/>
      <c r="AJI12" s="543"/>
      <c r="AJJ12" s="543"/>
      <c r="AJK12" s="543"/>
      <c r="AJL12" s="543"/>
      <c r="AJM12" s="543"/>
      <c r="AJN12" s="543"/>
      <c r="AJO12" s="543"/>
      <c r="AJP12" s="543"/>
      <c r="AJQ12" s="543"/>
      <c r="AJR12" s="543"/>
      <c r="AJS12" s="543"/>
      <c r="AJT12" s="543"/>
      <c r="AJU12" s="543"/>
      <c r="AJV12" s="543"/>
      <c r="AJW12" s="543"/>
      <c r="AJX12" s="543"/>
      <c r="AJY12" s="543"/>
      <c r="AJZ12" s="543"/>
      <c r="AKA12" s="543"/>
      <c r="AKB12" s="543"/>
      <c r="AKC12" s="543"/>
      <c r="AKD12" s="543"/>
      <c r="AKE12" s="543"/>
      <c r="AKF12" s="543"/>
      <c r="AKG12" s="543"/>
      <c r="AKH12" s="543"/>
      <c r="AKI12" s="543"/>
      <c r="AKJ12" s="543"/>
      <c r="AKK12" s="543"/>
      <c r="AKL12" s="543"/>
      <c r="AKM12" s="543"/>
      <c r="AKN12" s="543"/>
      <c r="AKO12" s="543"/>
      <c r="AKP12" s="543"/>
      <c r="AKQ12" s="543"/>
      <c r="AKR12" s="543"/>
      <c r="AKS12" s="543"/>
      <c r="AKT12" s="543"/>
      <c r="AKU12" s="543"/>
      <c r="AKV12" s="543"/>
    </row>
    <row r="13" spans="1:984" ht="28.9" customHeight="1" x14ac:dyDescent="0.25">
      <c r="A13" s="388">
        <v>7</v>
      </c>
      <c r="B13" s="330" t="s">
        <v>152</v>
      </c>
      <c r="C13" s="638" t="s">
        <v>9</v>
      </c>
      <c r="D13" s="638"/>
      <c r="E13" s="638"/>
      <c r="F13" s="638"/>
      <c r="G13" s="546">
        <v>1546500</v>
      </c>
      <c r="H13" s="546">
        <v>1546500</v>
      </c>
      <c r="I13" s="159"/>
      <c r="J13" s="159"/>
      <c r="K13" s="547">
        <v>840000</v>
      </c>
      <c r="L13" s="548">
        <v>706500</v>
      </c>
      <c r="M13" s="524">
        <v>1546500</v>
      </c>
      <c r="N13" s="549">
        <v>1546500</v>
      </c>
      <c r="O13" s="549">
        <v>840000</v>
      </c>
      <c r="P13" s="549">
        <v>706500</v>
      </c>
      <c r="Q13" s="550">
        <v>1093854</v>
      </c>
      <c r="R13" s="549">
        <v>599408</v>
      </c>
      <c r="S13" s="549">
        <v>494446</v>
      </c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  <c r="ID13" s="543"/>
      <c r="IE13" s="543"/>
      <c r="IF13" s="543"/>
      <c r="IG13" s="543"/>
      <c r="IH13" s="543"/>
      <c r="II13" s="543"/>
      <c r="IJ13" s="543"/>
      <c r="IK13" s="543"/>
      <c r="IL13" s="543"/>
      <c r="IM13" s="543"/>
      <c r="IN13" s="543"/>
      <c r="IO13" s="543"/>
      <c r="IP13" s="543"/>
      <c r="IQ13" s="543"/>
      <c r="IR13" s="543"/>
      <c r="IS13" s="543"/>
      <c r="IT13" s="543"/>
      <c r="IU13" s="543"/>
      <c r="IV13" s="543"/>
      <c r="IW13" s="543"/>
      <c r="IX13" s="543"/>
      <c r="IY13" s="543"/>
      <c r="IZ13" s="543"/>
      <c r="JA13" s="543"/>
      <c r="JB13" s="543"/>
      <c r="JC13" s="543"/>
      <c r="JD13" s="543"/>
      <c r="JE13" s="543"/>
      <c r="JF13" s="543"/>
      <c r="JG13" s="543"/>
      <c r="JH13" s="543"/>
      <c r="JI13" s="543"/>
      <c r="JJ13" s="543"/>
      <c r="JK13" s="543"/>
      <c r="JL13" s="543"/>
      <c r="JM13" s="543"/>
      <c r="JN13" s="543"/>
      <c r="JO13" s="543"/>
      <c r="JP13" s="543"/>
      <c r="JQ13" s="543"/>
      <c r="JR13" s="543"/>
      <c r="JS13" s="543"/>
      <c r="JT13" s="543"/>
      <c r="JU13" s="543"/>
      <c r="JV13" s="543"/>
      <c r="JW13" s="543"/>
      <c r="JX13" s="543"/>
      <c r="JY13" s="543"/>
      <c r="JZ13" s="543"/>
      <c r="KA13" s="543"/>
      <c r="KB13" s="543"/>
      <c r="KC13" s="543"/>
      <c r="KD13" s="543"/>
      <c r="KE13" s="543"/>
      <c r="KF13" s="543"/>
      <c r="KG13" s="543"/>
      <c r="KH13" s="543"/>
      <c r="KI13" s="543"/>
      <c r="KJ13" s="543"/>
      <c r="KK13" s="543"/>
      <c r="KL13" s="543"/>
      <c r="KM13" s="543"/>
      <c r="KN13" s="543"/>
      <c r="KO13" s="543"/>
      <c r="KP13" s="543"/>
      <c r="KQ13" s="543"/>
      <c r="KR13" s="543"/>
      <c r="KS13" s="543"/>
      <c r="KT13" s="543"/>
      <c r="KU13" s="543"/>
      <c r="KV13" s="543"/>
      <c r="KW13" s="543"/>
      <c r="KX13" s="543"/>
      <c r="KY13" s="543"/>
      <c r="KZ13" s="543"/>
      <c r="LA13" s="543"/>
      <c r="LB13" s="543"/>
      <c r="LC13" s="543"/>
      <c r="LD13" s="543"/>
      <c r="LE13" s="543"/>
      <c r="LF13" s="543"/>
      <c r="LG13" s="543"/>
      <c r="LH13" s="543"/>
      <c r="LI13" s="543"/>
      <c r="LJ13" s="543"/>
      <c r="LK13" s="543"/>
      <c r="LL13" s="543"/>
      <c r="LM13" s="543"/>
      <c r="LN13" s="543"/>
      <c r="LO13" s="543"/>
      <c r="LP13" s="543"/>
      <c r="LQ13" s="543"/>
      <c r="LR13" s="543"/>
      <c r="LS13" s="543"/>
      <c r="LT13" s="543"/>
      <c r="LU13" s="543"/>
      <c r="LV13" s="543"/>
      <c r="LW13" s="543"/>
      <c r="LX13" s="543"/>
      <c r="LY13" s="543"/>
      <c r="LZ13" s="543"/>
      <c r="MA13" s="543"/>
      <c r="MB13" s="543"/>
      <c r="MC13" s="543"/>
      <c r="MD13" s="543"/>
      <c r="ME13" s="543"/>
      <c r="MF13" s="543"/>
      <c r="MG13" s="543"/>
      <c r="MH13" s="543"/>
      <c r="MI13" s="543"/>
      <c r="MJ13" s="543"/>
      <c r="MK13" s="543"/>
      <c r="ML13" s="543"/>
      <c r="MM13" s="543"/>
      <c r="MN13" s="543"/>
      <c r="MO13" s="543"/>
      <c r="MP13" s="543"/>
      <c r="MQ13" s="543"/>
      <c r="MR13" s="543"/>
      <c r="MS13" s="543"/>
      <c r="MT13" s="543"/>
      <c r="MU13" s="543"/>
      <c r="MV13" s="543"/>
      <c r="MW13" s="543"/>
      <c r="MX13" s="543"/>
      <c r="MY13" s="543"/>
      <c r="MZ13" s="543"/>
      <c r="NA13" s="543"/>
      <c r="NB13" s="543"/>
      <c r="NC13" s="543"/>
      <c r="ND13" s="543"/>
      <c r="NE13" s="543"/>
      <c r="NF13" s="543"/>
      <c r="NG13" s="543"/>
      <c r="NH13" s="543"/>
      <c r="NI13" s="543"/>
      <c r="NJ13" s="543"/>
      <c r="NK13" s="543"/>
      <c r="NL13" s="543"/>
      <c r="NM13" s="543"/>
      <c r="NN13" s="543"/>
      <c r="NO13" s="543"/>
      <c r="NP13" s="543"/>
      <c r="NQ13" s="543"/>
      <c r="NR13" s="543"/>
      <c r="NS13" s="543"/>
      <c r="NT13" s="543"/>
      <c r="NU13" s="543"/>
      <c r="NV13" s="543"/>
      <c r="NW13" s="543"/>
      <c r="NX13" s="543"/>
      <c r="NY13" s="543"/>
      <c r="NZ13" s="543"/>
      <c r="OA13" s="543"/>
      <c r="OB13" s="543"/>
      <c r="OC13" s="543"/>
      <c r="OD13" s="543"/>
      <c r="OE13" s="543"/>
      <c r="OF13" s="543"/>
      <c r="OG13" s="543"/>
      <c r="OH13" s="543"/>
      <c r="OI13" s="543"/>
      <c r="OJ13" s="543"/>
      <c r="OK13" s="543"/>
      <c r="OL13" s="543"/>
      <c r="OM13" s="543"/>
      <c r="ON13" s="543"/>
      <c r="OO13" s="543"/>
      <c r="OP13" s="543"/>
      <c r="OQ13" s="543"/>
      <c r="OR13" s="543"/>
      <c r="OS13" s="543"/>
      <c r="OT13" s="543"/>
      <c r="OU13" s="543"/>
      <c r="OV13" s="543"/>
      <c r="OW13" s="543"/>
      <c r="OX13" s="543"/>
      <c r="OY13" s="543"/>
      <c r="OZ13" s="543"/>
      <c r="PA13" s="543"/>
      <c r="PB13" s="543"/>
      <c r="PC13" s="543"/>
      <c r="PD13" s="543"/>
      <c r="PE13" s="543"/>
      <c r="PF13" s="543"/>
      <c r="PG13" s="543"/>
      <c r="PH13" s="543"/>
      <c r="PI13" s="543"/>
      <c r="PJ13" s="543"/>
      <c r="PK13" s="543"/>
      <c r="PL13" s="543"/>
      <c r="PM13" s="543"/>
      <c r="PN13" s="543"/>
      <c r="PO13" s="543"/>
      <c r="PP13" s="543"/>
      <c r="PQ13" s="543"/>
      <c r="PR13" s="543"/>
      <c r="PS13" s="543"/>
      <c r="PT13" s="543"/>
      <c r="PU13" s="543"/>
      <c r="PV13" s="543"/>
      <c r="PW13" s="543"/>
      <c r="PX13" s="543"/>
      <c r="PY13" s="543"/>
      <c r="PZ13" s="543"/>
      <c r="QA13" s="543"/>
      <c r="QB13" s="543"/>
      <c r="QC13" s="543"/>
      <c r="QD13" s="543"/>
      <c r="QE13" s="543"/>
      <c r="QF13" s="543"/>
      <c r="QG13" s="543"/>
      <c r="QH13" s="543"/>
      <c r="QI13" s="543"/>
      <c r="QJ13" s="543"/>
      <c r="QK13" s="543"/>
      <c r="QL13" s="543"/>
      <c r="QM13" s="543"/>
      <c r="QN13" s="543"/>
      <c r="QO13" s="543"/>
      <c r="QP13" s="543"/>
      <c r="QQ13" s="543"/>
      <c r="QR13" s="543"/>
      <c r="QS13" s="543"/>
      <c r="QT13" s="543"/>
      <c r="QU13" s="543"/>
      <c r="QV13" s="543"/>
      <c r="QW13" s="543"/>
      <c r="QX13" s="543"/>
      <c r="QY13" s="543"/>
      <c r="QZ13" s="543"/>
      <c r="RA13" s="543"/>
      <c r="RB13" s="543"/>
      <c r="RC13" s="543"/>
      <c r="RD13" s="543"/>
      <c r="RE13" s="543"/>
      <c r="RF13" s="543"/>
      <c r="RG13" s="543"/>
      <c r="RH13" s="543"/>
      <c r="RI13" s="543"/>
      <c r="RJ13" s="543"/>
      <c r="RK13" s="543"/>
      <c r="RL13" s="543"/>
      <c r="RM13" s="543"/>
      <c r="RN13" s="543"/>
      <c r="RO13" s="543"/>
      <c r="RP13" s="543"/>
      <c r="RQ13" s="543"/>
      <c r="RR13" s="543"/>
      <c r="RS13" s="543"/>
      <c r="RT13" s="543"/>
      <c r="RU13" s="543"/>
      <c r="RV13" s="543"/>
      <c r="RW13" s="543"/>
      <c r="RX13" s="543"/>
      <c r="RY13" s="543"/>
      <c r="RZ13" s="543"/>
      <c r="SA13" s="543"/>
      <c r="SB13" s="543"/>
      <c r="SC13" s="543"/>
      <c r="SD13" s="543"/>
      <c r="SE13" s="543"/>
      <c r="SF13" s="543"/>
      <c r="SG13" s="543"/>
      <c r="SH13" s="543"/>
      <c r="SI13" s="543"/>
      <c r="SJ13" s="543"/>
      <c r="SK13" s="543"/>
      <c r="SL13" s="543"/>
      <c r="SM13" s="543"/>
      <c r="SN13" s="543"/>
      <c r="SO13" s="543"/>
      <c r="SP13" s="543"/>
      <c r="SQ13" s="543"/>
      <c r="SR13" s="543"/>
      <c r="SS13" s="543"/>
      <c r="ST13" s="543"/>
      <c r="SU13" s="543"/>
      <c r="SV13" s="543"/>
      <c r="SW13" s="543"/>
      <c r="SX13" s="543"/>
      <c r="SY13" s="543"/>
      <c r="SZ13" s="543"/>
      <c r="TA13" s="543"/>
      <c r="TB13" s="543"/>
      <c r="TC13" s="543"/>
      <c r="TD13" s="543"/>
      <c r="TE13" s="543"/>
      <c r="TF13" s="543"/>
      <c r="TG13" s="543"/>
      <c r="TH13" s="543"/>
      <c r="TI13" s="543"/>
      <c r="TJ13" s="543"/>
      <c r="TK13" s="543"/>
      <c r="TL13" s="543"/>
      <c r="TM13" s="543"/>
      <c r="TN13" s="543"/>
      <c r="TO13" s="543"/>
      <c r="TP13" s="543"/>
      <c r="TQ13" s="543"/>
      <c r="TR13" s="543"/>
      <c r="TS13" s="543"/>
      <c r="TT13" s="543"/>
      <c r="TU13" s="543"/>
      <c r="TV13" s="543"/>
      <c r="TW13" s="543"/>
      <c r="TX13" s="543"/>
      <c r="TY13" s="543"/>
      <c r="TZ13" s="543"/>
      <c r="UA13" s="543"/>
      <c r="UB13" s="543"/>
      <c r="UC13" s="543"/>
      <c r="UD13" s="543"/>
      <c r="UE13" s="543"/>
      <c r="UF13" s="543"/>
      <c r="UG13" s="543"/>
      <c r="UH13" s="543"/>
      <c r="UI13" s="543"/>
      <c r="UJ13" s="543"/>
      <c r="UK13" s="543"/>
      <c r="UL13" s="543"/>
      <c r="UM13" s="543"/>
      <c r="UN13" s="543"/>
      <c r="UO13" s="543"/>
      <c r="UP13" s="543"/>
      <c r="UQ13" s="543"/>
      <c r="UR13" s="543"/>
      <c r="US13" s="543"/>
      <c r="UT13" s="543"/>
      <c r="UU13" s="543"/>
      <c r="UV13" s="543"/>
      <c r="UW13" s="543"/>
      <c r="UX13" s="543"/>
      <c r="UY13" s="543"/>
      <c r="UZ13" s="543"/>
      <c r="VA13" s="543"/>
      <c r="VB13" s="543"/>
      <c r="VC13" s="543"/>
      <c r="VD13" s="543"/>
      <c r="VE13" s="543"/>
      <c r="VF13" s="543"/>
      <c r="VG13" s="543"/>
      <c r="VH13" s="543"/>
      <c r="VI13" s="543"/>
      <c r="VJ13" s="543"/>
      <c r="VK13" s="543"/>
      <c r="VL13" s="543"/>
      <c r="VM13" s="543"/>
      <c r="VN13" s="543"/>
      <c r="VO13" s="543"/>
      <c r="VP13" s="543"/>
      <c r="VQ13" s="543"/>
      <c r="VR13" s="543"/>
      <c r="VS13" s="543"/>
      <c r="VT13" s="543"/>
      <c r="VU13" s="543"/>
      <c r="VV13" s="543"/>
      <c r="VW13" s="543"/>
      <c r="VX13" s="543"/>
      <c r="VY13" s="543"/>
      <c r="VZ13" s="543"/>
      <c r="WA13" s="543"/>
      <c r="WB13" s="543"/>
      <c r="WC13" s="543"/>
      <c r="WD13" s="543"/>
      <c r="WE13" s="543"/>
      <c r="WF13" s="543"/>
      <c r="WG13" s="543"/>
      <c r="WH13" s="543"/>
      <c r="WI13" s="543"/>
      <c r="WJ13" s="543"/>
      <c r="WK13" s="543"/>
      <c r="WL13" s="543"/>
      <c r="WM13" s="543"/>
      <c r="WN13" s="543"/>
      <c r="WO13" s="543"/>
      <c r="WP13" s="543"/>
      <c r="WQ13" s="543"/>
      <c r="WR13" s="543"/>
      <c r="WS13" s="543"/>
      <c r="WT13" s="543"/>
      <c r="WU13" s="543"/>
      <c r="WV13" s="543"/>
      <c r="WW13" s="543"/>
      <c r="WX13" s="543"/>
      <c r="WY13" s="543"/>
      <c r="WZ13" s="543"/>
      <c r="XA13" s="543"/>
      <c r="XB13" s="543"/>
      <c r="XC13" s="543"/>
      <c r="XD13" s="543"/>
      <c r="XE13" s="543"/>
      <c r="XF13" s="543"/>
      <c r="XG13" s="543"/>
      <c r="XH13" s="543"/>
      <c r="XI13" s="543"/>
      <c r="XJ13" s="543"/>
      <c r="XK13" s="543"/>
      <c r="XL13" s="543"/>
      <c r="XM13" s="543"/>
      <c r="XN13" s="543"/>
      <c r="XO13" s="543"/>
      <c r="XP13" s="543"/>
      <c r="XQ13" s="543"/>
      <c r="XR13" s="543"/>
      <c r="XS13" s="543"/>
      <c r="XT13" s="543"/>
      <c r="XU13" s="543"/>
      <c r="XV13" s="543"/>
      <c r="XW13" s="543"/>
      <c r="XX13" s="543"/>
      <c r="XY13" s="543"/>
      <c r="XZ13" s="543"/>
      <c r="YA13" s="543"/>
      <c r="YB13" s="543"/>
      <c r="YC13" s="543"/>
      <c r="YD13" s="543"/>
      <c r="YE13" s="543"/>
      <c r="YF13" s="543"/>
      <c r="YG13" s="543"/>
      <c r="YH13" s="543"/>
      <c r="YI13" s="543"/>
      <c r="YJ13" s="543"/>
      <c r="YK13" s="543"/>
      <c r="YL13" s="543"/>
      <c r="YM13" s="543"/>
      <c r="YN13" s="543"/>
      <c r="YO13" s="543"/>
      <c r="YP13" s="543"/>
      <c r="YQ13" s="543"/>
      <c r="YR13" s="543"/>
      <c r="YS13" s="543"/>
      <c r="YT13" s="543"/>
      <c r="YU13" s="543"/>
      <c r="YV13" s="543"/>
      <c r="YW13" s="543"/>
      <c r="YX13" s="543"/>
      <c r="YY13" s="543"/>
      <c r="YZ13" s="543"/>
      <c r="ZA13" s="543"/>
      <c r="ZB13" s="543"/>
      <c r="ZC13" s="543"/>
      <c r="ZD13" s="543"/>
      <c r="ZE13" s="543"/>
      <c r="ZF13" s="543"/>
      <c r="ZG13" s="543"/>
      <c r="ZH13" s="543"/>
      <c r="ZI13" s="543"/>
      <c r="ZJ13" s="543"/>
      <c r="ZK13" s="543"/>
      <c r="ZL13" s="543"/>
      <c r="ZM13" s="543"/>
      <c r="ZN13" s="543"/>
      <c r="ZO13" s="543"/>
      <c r="ZP13" s="543"/>
      <c r="ZQ13" s="543"/>
      <c r="ZR13" s="543"/>
      <c r="ZS13" s="543"/>
      <c r="ZT13" s="543"/>
      <c r="ZU13" s="543"/>
      <c r="ZV13" s="543"/>
      <c r="ZW13" s="543"/>
      <c r="ZX13" s="543"/>
      <c r="ZY13" s="543"/>
      <c r="ZZ13" s="543"/>
      <c r="AAA13" s="543"/>
      <c r="AAB13" s="543"/>
      <c r="AAC13" s="543"/>
      <c r="AAD13" s="543"/>
      <c r="AAE13" s="543"/>
      <c r="AAF13" s="543"/>
      <c r="AAG13" s="543"/>
      <c r="AAH13" s="543"/>
      <c r="AAI13" s="543"/>
      <c r="AAJ13" s="543"/>
      <c r="AAK13" s="543"/>
      <c r="AAL13" s="543"/>
      <c r="AAM13" s="543"/>
      <c r="AAN13" s="543"/>
      <c r="AAO13" s="543"/>
      <c r="AAP13" s="543"/>
      <c r="AAQ13" s="543"/>
      <c r="AAR13" s="543"/>
      <c r="AAS13" s="543"/>
      <c r="AAT13" s="543"/>
      <c r="AAU13" s="543"/>
      <c r="AAV13" s="543"/>
      <c r="AAW13" s="543"/>
      <c r="AAX13" s="543"/>
      <c r="AAY13" s="543"/>
      <c r="AAZ13" s="543"/>
      <c r="ABA13" s="543"/>
      <c r="ABB13" s="543"/>
      <c r="ABC13" s="543"/>
      <c r="ABD13" s="543"/>
      <c r="ABE13" s="543"/>
      <c r="ABF13" s="543"/>
      <c r="ABG13" s="543"/>
      <c r="ABH13" s="543"/>
      <c r="ABI13" s="543"/>
      <c r="ABJ13" s="543"/>
      <c r="ABK13" s="543"/>
      <c r="ABL13" s="543"/>
      <c r="ABM13" s="543"/>
      <c r="ABN13" s="543"/>
      <c r="ABO13" s="543"/>
      <c r="ABP13" s="543"/>
      <c r="ABQ13" s="543"/>
      <c r="ABR13" s="543"/>
      <c r="ABS13" s="543"/>
      <c r="ABT13" s="543"/>
      <c r="ABU13" s="543"/>
      <c r="ABV13" s="543"/>
      <c r="ABW13" s="543"/>
      <c r="ABX13" s="543"/>
      <c r="ABY13" s="543"/>
      <c r="ABZ13" s="543"/>
      <c r="ACA13" s="543"/>
      <c r="ACB13" s="543"/>
      <c r="ACC13" s="543"/>
      <c r="ACD13" s="543"/>
      <c r="ACE13" s="543"/>
      <c r="ACF13" s="543"/>
      <c r="ACG13" s="543"/>
      <c r="ACH13" s="543"/>
      <c r="ACI13" s="543"/>
      <c r="ACJ13" s="543"/>
      <c r="ACK13" s="543"/>
      <c r="ACL13" s="543"/>
      <c r="ACM13" s="543"/>
      <c r="ACN13" s="543"/>
      <c r="ACO13" s="543"/>
      <c r="ACP13" s="543"/>
      <c r="ACQ13" s="543"/>
      <c r="ACR13" s="543"/>
      <c r="ACS13" s="543"/>
      <c r="ACT13" s="543"/>
      <c r="ACU13" s="543"/>
      <c r="ACV13" s="543"/>
      <c r="ACW13" s="543"/>
      <c r="ACX13" s="543"/>
      <c r="ACY13" s="543"/>
      <c r="ACZ13" s="543"/>
      <c r="ADA13" s="543"/>
      <c r="ADB13" s="543"/>
      <c r="ADC13" s="543"/>
      <c r="ADD13" s="543"/>
      <c r="ADE13" s="543"/>
      <c r="ADF13" s="543"/>
      <c r="ADG13" s="543"/>
      <c r="ADH13" s="543"/>
      <c r="ADI13" s="543"/>
      <c r="ADJ13" s="543"/>
      <c r="ADK13" s="543"/>
      <c r="ADL13" s="543"/>
      <c r="ADM13" s="543"/>
      <c r="ADN13" s="543"/>
      <c r="ADO13" s="543"/>
      <c r="ADP13" s="543"/>
      <c r="ADQ13" s="543"/>
      <c r="ADR13" s="543"/>
      <c r="ADS13" s="543"/>
      <c r="ADT13" s="543"/>
      <c r="ADU13" s="543"/>
      <c r="ADV13" s="543"/>
      <c r="ADW13" s="543"/>
      <c r="ADX13" s="543"/>
      <c r="ADY13" s="543"/>
      <c r="ADZ13" s="543"/>
      <c r="AEA13" s="543"/>
      <c r="AEB13" s="543"/>
      <c r="AEC13" s="543"/>
      <c r="AED13" s="543"/>
      <c r="AEE13" s="543"/>
      <c r="AEF13" s="543"/>
      <c r="AEG13" s="543"/>
      <c r="AEH13" s="543"/>
      <c r="AEI13" s="543"/>
      <c r="AEJ13" s="543"/>
      <c r="AEK13" s="543"/>
      <c r="AEL13" s="543"/>
      <c r="AEM13" s="543"/>
      <c r="AEN13" s="543"/>
      <c r="AEO13" s="543"/>
      <c r="AEP13" s="543"/>
      <c r="AEQ13" s="543"/>
      <c r="AER13" s="543"/>
      <c r="AES13" s="543"/>
      <c r="AET13" s="543"/>
      <c r="AEU13" s="543"/>
      <c r="AEV13" s="543"/>
      <c r="AEW13" s="543"/>
      <c r="AEX13" s="543"/>
      <c r="AEY13" s="543"/>
      <c r="AEZ13" s="543"/>
      <c r="AFA13" s="543"/>
      <c r="AFB13" s="543"/>
      <c r="AFC13" s="543"/>
      <c r="AFD13" s="543"/>
      <c r="AFE13" s="543"/>
      <c r="AFF13" s="543"/>
      <c r="AFG13" s="543"/>
      <c r="AFH13" s="543"/>
      <c r="AFI13" s="543"/>
      <c r="AFJ13" s="543"/>
      <c r="AFK13" s="543"/>
      <c r="AFL13" s="543"/>
      <c r="AFM13" s="543"/>
      <c r="AFN13" s="543"/>
      <c r="AFO13" s="543"/>
      <c r="AFP13" s="543"/>
      <c r="AFQ13" s="543"/>
      <c r="AFR13" s="543"/>
      <c r="AFS13" s="543"/>
      <c r="AFT13" s="543"/>
      <c r="AFU13" s="543"/>
      <c r="AFV13" s="543"/>
      <c r="AFW13" s="543"/>
      <c r="AFX13" s="543"/>
      <c r="AFY13" s="543"/>
      <c r="AFZ13" s="543"/>
      <c r="AGA13" s="543"/>
      <c r="AGB13" s="543"/>
      <c r="AGC13" s="543"/>
      <c r="AGD13" s="543"/>
      <c r="AGE13" s="543"/>
      <c r="AGF13" s="543"/>
      <c r="AGG13" s="543"/>
      <c r="AGH13" s="543"/>
      <c r="AGI13" s="543"/>
      <c r="AGJ13" s="543"/>
      <c r="AGK13" s="543"/>
      <c r="AGL13" s="543"/>
      <c r="AGM13" s="543"/>
      <c r="AGN13" s="543"/>
      <c r="AGO13" s="543"/>
      <c r="AGP13" s="543"/>
      <c r="AGQ13" s="543"/>
      <c r="AGR13" s="543"/>
      <c r="AGS13" s="543"/>
      <c r="AGT13" s="543"/>
      <c r="AGU13" s="543"/>
      <c r="AGV13" s="543"/>
      <c r="AGW13" s="543"/>
      <c r="AGX13" s="543"/>
      <c r="AGY13" s="543"/>
      <c r="AGZ13" s="543"/>
      <c r="AHA13" s="543"/>
      <c r="AHB13" s="543"/>
      <c r="AHC13" s="543"/>
      <c r="AHD13" s="543"/>
      <c r="AHE13" s="543"/>
      <c r="AHF13" s="543"/>
      <c r="AHG13" s="543"/>
      <c r="AHH13" s="543"/>
      <c r="AHI13" s="543"/>
      <c r="AHJ13" s="543"/>
      <c r="AHK13" s="543"/>
      <c r="AHL13" s="543"/>
      <c r="AHM13" s="543"/>
      <c r="AHN13" s="543"/>
      <c r="AHO13" s="543"/>
      <c r="AHP13" s="543"/>
      <c r="AHQ13" s="543"/>
      <c r="AHR13" s="543"/>
      <c r="AHS13" s="543"/>
      <c r="AHT13" s="543"/>
      <c r="AHU13" s="543"/>
      <c r="AHV13" s="543"/>
      <c r="AHW13" s="543"/>
      <c r="AHX13" s="543"/>
      <c r="AHY13" s="543"/>
      <c r="AHZ13" s="543"/>
      <c r="AIA13" s="543"/>
      <c r="AIB13" s="543"/>
      <c r="AIC13" s="543"/>
      <c r="AID13" s="543"/>
      <c r="AIE13" s="543"/>
      <c r="AIF13" s="543"/>
      <c r="AIG13" s="543"/>
      <c r="AIH13" s="543"/>
      <c r="AII13" s="543"/>
      <c r="AIJ13" s="543"/>
      <c r="AIK13" s="543"/>
      <c r="AIL13" s="543"/>
      <c r="AIM13" s="543"/>
      <c r="AIN13" s="543"/>
      <c r="AIO13" s="543"/>
      <c r="AIP13" s="543"/>
      <c r="AIQ13" s="543"/>
      <c r="AIR13" s="543"/>
      <c r="AIS13" s="543"/>
      <c r="AIT13" s="543"/>
      <c r="AIU13" s="543"/>
      <c r="AIV13" s="543"/>
      <c r="AIW13" s="543"/>
      <c r="AIX13" s="543"/>
      <c r="AIY13" s="543"/>
      <c r="AIZ13" s="543"/>
      <c r="AJA13" s="543"/>
      <c r="AJB13" s="543"/>
      <c r="AJC13" s="543"/>
      <c r="AJD13" s="543"/>
      <c r="AJE13" s="543"/>
      <c r="AJF13" s="543"/>
      <c r="AJG13" s="543"/>
      <c r="AJH13" s="543"/>
      <c r="AJI13" s="543"/>
      <c r="AJJ13" s="543"/>
      <c r="AJK13" s="543"/>
      <c r="AJL13" s="543"/>
      <c r="AJM13" s="543"/>
      <c r="AJN13" s="543"/>
      <c r="AJO13" s="543"/>
      <c r="AJP13" s="543"/>
      <c r="AJQ13" s="543"/>
      <c r="AJR13" s="543"/>
      <c r="AJS13" s="543"/>
      <c r="AJT13" s="543"/>
      <c r="AJU13" s="543"/>
      <c r="AJV13" s="543"/>
      <c r="AJW13" s="543"/>
      <c r="AJX13" s="543"/>
      <c r="AJY13" s="543"/>
      <c r="AJZ13" s="543"/>
      <c r="AKA13" s="543"/>
      <c r="AKB13" s="543"/>
      <c r="AKC13" s="543"/>
      <c r="AKD13" s="543"/>
      <c r="AKE13" s="543"/>
      <c r="AKF13" s="543"/>
      <c r="AKG13" s="543"/>
      <c r="AKH13" s="543"/>
      <c r="AKI13" s="543"/>
      <c r="AKJ13" s="543"/>
      <c r="AKK13" s="543"/>
      <c r="AKL13" s="543"/>
      <c r="AKM13" s="543"/>
      <c r="AKN13" s="543"/>
      <c r="AKO13" s="543"/>
      <c r="AKP13" s="543"/>
      <c r="AKQ13" s="543"/>
      <c r="AKR13" s="543"/>
      <c r="AKS13" s="543"/>
      <c r="AKT13" s="543"/>
      <c r="AKU13" s="543"/>
      <c r="AKV13" s="543"/>
    </row>
    <row r="14" spans="1:984" ht="28.9" customHeight="1" x14ac:dyDescent="0.25">
      <c r="A14" s="388">
        <v>8</v>
      </c>
      <c r="B14" s="330" t="s">
        <v>157</v>
      </c>
      <c r="C14" s="421" t="s">
        <v>10</v>
      </c>
      <c r="D14" s="421"/>
      <c r="E14" s="421"/>
      <c r="F14" s="421"/>
      <c r="G14" s="546"/>
      <c r="H14" s="159"/>
      <c r="I14" s="159"/>
      <c r="J14" s="159"/>
      <c r="K14" s="547"/>
      <c r="L14" s="548"/>
      <c r="M14" s="524">
        <v>207000</v>
      </c>
      <c r="N14" s="549">
        <v>207000</v>
      </c>
      <c r="O14" s="549">
        <v>146000</v>
      </c>
      <c r="P14" s="549">
        <v>61000</v>
      </c>
      <c r="Q14" s="550">
        <v>207000</v>
      </c>
      <c r="R14" s="549">
        <v>146000</v>
      </c>
      <c r="S14" s="549">
        <v>61000</v>
      </c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3"/>
      <c r="GW14" s="543"/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3"/>
      <c r="IC14" s="543"/>
      <c r="ID14" s="543"/>
      <c r="IE14" s="543"/>
      <c r="IF14" s="543"/>
      <c r="IG14" s="543"/>
      <c r="IH14" s="543"/>
      <c r="II14" s="543"/>
      <c r="IJ14" s="543"/>
      <c r="IK14" s="543"/>
      <c r="IL14" s="543"/>
      <c r="IM14" s="543"/>
      <c r="IN14" s="543"/>
      <c r="IO14" s="543"/>
      <c r="IP14" s="543"/>
      <c r="IQ14" s="543"/>
      <c r="IR14" s="543"/>
      <c r="IS14" s="543"/>
      <c r="IT14" s="543"/>
      <c r="IU14" s="543"/>
      <c r="IV14" s="543"/>
      <c r="IW14" s="543"/>
      <c r="IX14" s="543"/>
      <c r="IY14" s="543"/>
      <c r="IZ14" s="543"/>
      <c r="JA14" s="543"/>
      <c r="JB14" s="543"/>
      <c r="JC14" s="543"/>
      <c r="JD14" s="543"/>
      <c r="JE14" s="543"/>
      <c r="JF14" s="543"/>
      <c r="JG14" s="543"/>
      <c r="JH14" s="543"/>
      <c r="JI14" s="543"/>
      <c r="JJ14" s="543"/>
      <c r="JK14" s="543"/>
      <c r="JL14" s="543"/>
      <c r="JM14" s="543"/>
      <c r="JN14" s="543"/>
      <c r="JO14" s="543"/>
      <c r="JP14" s="543"/>
      <c r="JQ14" s="543"/>
      <c r="JR14" s="543"/>
      <c r="JS14" s="543"/>
      <c r="JT14" s="543"/>
      <c r="JU14" s="543"/>
      <c r="JV14" s="543"/>
      <c r="JW14" s="543"/>
      <c r="JX14" s="543"/>
      <c r="JY14" s="543"/>
      <c r="JZ14" s="543"/>
      <c r="KA14" s="543"/>
      <c r="KB14" s="543"/>
      <c r="KC14" s="543"/>
      <c r="KD14" s="543"/>
      <c r="KE14" s="543"/>
      <c r="KF14" s="543"/>
      <c r="KG14" s="543"/>
      <c r="KH14" s="543"/>
      <c r="KI14" s="543"/>
      <c r="KJ14" s="543"/>
      <c r="KK14" s="543"/>
      <c r="KL14" s="543"/>
      <c r="KM14" s="543"/>
      <c r="KN14" s="543"/>
      <c r="KO14" s="543"/>
      <c r="KP14" s="543"/>
      <c r="KQ14" s="543"/>
      <c r="KR14" s="543"/>
      <c r="KS14" s="543"/>
      <c r="KT14" s="543"/>
      <c r="KU14" s="543"/>
      <c r="KV14" s="543"/>
      <c r="KW14" s="543"/>
      <c r="KX14" s="543"/>
      <c r="KY14" s="543"/>
      <c r="KZ14" s="543"/>
      <c r="LA14" s="543"/>
      <c r="LB14" s="543"/>
      <c r="LC14" s="543"/>
      <c r="LD14" s="543"/>
      <c r="LE14" s="543"/>
      <c r="LF14" s="543"/>
      <c r="LG14" s="543"/>
      <c r="LH14" s="543"/>
      <c r="LI14" s="543"/>
      <c r="LJ14" s="543"/>
      <c r="LK14" s="543"/>
      <c r="LL14" s="543"/>
      <c r="LM14" s="543"/>
      <c r="LN14" s="543"/>
      <c r="LO14" s="543"/>
      <c r="LP14" s="543"/>
      <c r="LQ14" s="543"/>
      <c r="LR14" s="543"/>
      <c r="LS14" s="543"/>
      <c r="LT14" s="543"/>
      <c r="LU14" s="543"/>
      <c r="LV14" s="543"/>
      <c r="LW14" s="543"/>
      <c r="LX14" s="543"/>
      <c r="LY14" s="543"/>
      <c r="LZ14" s="543"/>
      <c r="MA14" s="543"/>
      <c r="MB14" s="543"/>
      <c r="MC14" s="543"/>
      <c r="MD14" s="543"/>
      <c r="ME14" s="543"/>
      <c r="MF14" s="543"/>
      <c r="MG14" s="543"/>
      <c r="MH14" s="543"/>
      <c r="MI14" s="543"/>
      <c r="MJ14" s="543"/>
      <c r="MK14" s="543"/>
      <c r="ML14" s="543"/>
      <c r="MM14" s="543"/>
      <c r="MN14" s="543"/>
      <c r="MO14" s="543"/>
      <c r="MP14" s="543"/>
      <c r="MQ14" s="543"/>
      <c r="MR14" s="543"/>
      <c r="MS14" s="543"/>
      <c r="MT14" s="543"/>
      <c r="MU14" s="543"/>
      <c r="MV14" s="543"/>
      <c r="MW14" s="543"/>
      <c r="MX14" s="543"/>
      <c r="MY14" s="543"/>
      <c r="MZ14" s="543"/>
      <c r="NA14" s="543"/>
      <c r="NB14" s="543"/>
      <c r="NC14" s="543"/>
      <c r="ND14" s="543"/>
      <c r="NE14" s="543"/>
      <c r="NF14" s="543"/>
      <c r="NG14" s="543"/>
      <c r="NH14" s="543"/>
      <c r="NI14" s="543"/>
      <c r="NJ14" s="543"/>
      <c r="NK14" s="543"/>
      <c r="NL14" s="543"/>
      <c r="NM14" s="543"/>
      <c r="NN14" s="543"/>
      <c r="NO14" s="543"/>
      <c r="NP14" s="543"/>
      <c r="NQ14" s="543"/>
      <c r="NR14" s="543"/>
      <c r="NS14" s="543"/>
      <c r="NT14" s="543"/>
      <c r="NU14" s="543"/>
      <c r="NV14" s="543"/>
      <c r="NW14" s="543"/>
      <c r="NX14" s="543"/>
      <c r="NY14" s="543"/>
      <c r="NZ14" s="543"/>
      <c r="OA14" s="543"/>
      <c r="OB14" s="543"/>
      <c r="OC14" s="543"/>
      <c r="OD14" s="543"/>
      <c r="OE14" s="543"/>
      <c r="OF14" s="543"/>
      <c r="OG14" s="543"/>
      <c r="OH14" s="543"/>
      <c r="OI14" s="543"/>
      <c r="OJ14" s="543"/>
      <c r="OK14" s="543"/>
      <c r="OL14" s="543"/>
      <c r="OM14" s="543"/>
      <c r="ON14" s="543"/>
      <c r="OO14" s="543"/>
      <c r="OP14" s="543"/>
      <c r="OQ14" s="543"/>
      <c r="OR14" s="543"/>
      <c r="OS14" s="543"/>
      <c r="OT14" s="543"/>
      <c r="OU14" s="543"/>
      <c r="OV14" s="543"/>
      <c r="OW14" s="543"/>
      <c r="OX14" s="543"/>
      <c r="OY14" s="543"/>
      <c r="OZ14" s="543"/>
      <c r="PA14" s="543"/>
      <c r="PB14" s="543"/>
      <c r="PC14" s="543"/>
      <c r="PD14" s="543"/>
      <c r="PE14" s="543"/>
      <c r="PF14" s="543"/>
      <c r="PG14" s="543"/>
      <c r="PH14" s="543"/>
      <c r="PI14" s="543"/>
      <c r="PJ14" s="543"/>
      <c r="PK14" s="543"/>
      <c r="PL14" s="543"/>
      <c r="PM14" s="543"/>
      <c r="PN14" s="543"/>
      <c r="PO14" s="543"/>
      <c r="PP14" s="543"/>
      <c r="PQ14" s="543"/>
      <c r="PR14" s="543"/>
      <c r="PS14" s="543"/>
      <c r="PT14" s="543"/>
      <c r="PU14" s="543"/>
      <c r="PV14" s="543"/>
      <c r="PW14" s="543"/>
      <c r="PX14" s="543"/>
      <c r="PY14" s="543"/>
      <c r="PZ14" s="543"/>
      <c r="QA14" s="543"/>
      <c r="QB14" s="543"/>
      <c r="QC14" s="543"/>
      <c r="QD14" s="543"/>
      <c r="QE14" s="543"/>
      <c r="QF14" s="543"/>
      <c r="QG14" s="543"/>
      <c r="QH14" s="543"/>
      <c r="QI14" s="543"/>
      <c r="QJ14" s="543"/>
      <c r="QK14" s="543"/>
      <c r="QL14" s="543"/>
      <c r="QM14" s="543"/>
      <c r="QN14" s="543"/>
      <c r="QO14" s="543"/>
      <c r="QP14" s="543"/>
      <c r="QQ14" s="543"/>
      <c r="QR14" s="543"/>
      <c r="QS14" s="543"/>
      <c r="QT14" s="543"/>
      <c r="QU14" s="543"/>
      <c r="QV14" s="543"/>
      <c r="QW14" s="543"/>
      <c r="QX14" s="543"/>
      <c r="QY14" s="543"/>
      <c r="QZ14" s="543"/>
      <c r="RA14" s="543"/>
      <c r="RB14" s="543"/>
      <c r="RC14" s="543"/>
      <c r="RD14" s="543"/>
      <c r="RE14" s="543"/>
      <c r="RF14" s="543"/>
      <c r="RG14" s="543"/>
      <c r="RH14" s="543"/>
      <c r="RI14" s="543"/>
      <c r="RJ14" s="543"/>
      <c r="RK14" s="543"/>
      <c r="RL14" s="543"/>
      <c r="RM14" s="543"/>
      <c r="RN14" s="543"/>
      <c r="RO14" s="543"/>
      <c r="RP14" s="543"/>
      <c r="RQ14" s="543"/>
      <c r="RR14" s="543"/>
      <c r="RS14" s="543"/>
      <c r="RT14" s="543"/>
      <c r="RU14" s="543"/>
      <c r="RV14" s="543"/>
      <c r="RW14" s="543"/>
      <c r="RX14" s="543"/>
      <c r="RY14" s="543"/>
      <c r="RZ14" s="543"/>
      <c r="SA14" s="543"/>
      <c r="SB14" s="543"/>
      <c r="SC14" s="543"/>
      <c r="SD14" s="543"/>
      <c r="SE14" s="543"/>
      <c r="SF14" s="543"/>
      <c r="SG14" s="543"/>
      <c r="SH14" s="543"/>
      <c r="SI14" s="543"/>
      <c r="SJ14" s="543"/>
      <c r="SK14" s="543"/>
      <c r="SL14" s="543"/>
      <c r="SM14" s="543"/>
      <c r="SN14" s="543"/>
      <c r="SO14" s="543"/>
      <c r="SP14" s="543"/>
      <c r="SQ14" s="543"/>
      <c r="SR14" s="543"/>
      <c r="SS14" s="543"/>
      <c r="ST14" s="543"/>
      <c r="SU14" s="543"/>
      <c r="SV14" s="543"/>
      <c r="SW14" s="543"/>
      <c r="SX14" s="543"/>
      <c r="SY14" s="543"/>
      <c r="SZ14" s="543"/>
      <c r="TA14" s="543"/>
      <c r="TB14" s="543"/>
      <c r="TC14" s="543"/>
      <c r="TD14" s="543"/>
      <c r="TE14" s="543"/>
      <c r="TF14" s="543"/>
      <c r="TG14" s="543"/>
      <c r="TH14" s="543"/>
      <c r="TI14" s="543"/>
      <c r="TJ14" s="543"/>
      <c r="TK14" s="543"/>
      <c r="TL14" s="543"/>
      <c r="TM14" s="543"/>
      <c r="TN14" s="543"/>
      <c r="TO14" s="543"/>
      <c r="TP14" s="543"/>
      <c r="TQ14" s="543"/>
      <c r="TR14" s="543"/>
      <c r="TS14" s="543"/>
      <c r="TT14" s="543"/>
      <c r="TU14" s="543"/>
      <c r="TV14" s="543"/>
      <c r="TW14" s="543"/>
      <c r="TX14" s="543"/>
      <c r="TY14" s="543"/>
      <c r="TZ14" s="543"/>
      <c r="UA14" s="543"/>
      <c r="UB14" s="543"/>
      <c r="UC14" s="543"/>
      <c r="UD14" s="543"/>
      <c r="UE14" s="543"/>
      <c r="UF14" s="543"/>
      <c r="UG14" s="543"/>
      <c r="UH14" s="543"/>
      <c r="UI14" s="543"/>
      <c r="UJ14" s="543"/>
      <c r="UK14" s="543"/>
      <c r="UL14" s="543"/>
      <c r="UM14" s="543"/>
      <c r="UN14" s="543"/>
      <c r="UO14" s="543"/>
      <c r="UP14" s="543"/>
      <c r="UQ14" s="543"/>
      <c r="UR14" s="543"/>
      <c r="US14" s="543"/>
      <c r="UT14" s="543"/>
      <c r="UU14" s="543"/>
      <c r="UV14" s="543"/>
      <c r="UW14" s="543"/>
      <c r="UX14" s="543"/>
      <c r="UY14" s="543"/>
      <c r="UZ14" s="543"/>
      <c r="VA14" s="543"/>
      <c r="VB14" s="543"/>
      <c r="VC14" s="543"/>
      <c r="VD14" s="543"/>
      <c r="VE14" s="543"/>
      <c r="VF14" s="543"/>
      <c r="VG14" s="543"/>
      <c r="VH14" s="543"/>
      <c r="VI14" s="543"/>
      <c r="VJ14" s="543"/>
      <c r="VK14" s="543"/>
      <c r="VL14" s="543"/>
      <c r="VM14" s="543"/>
      <c r="VN14" s="543"/>
      <c r="VO14" s="543"/>
      <c r="VP14" s="543"/>
      <c r="VQ14" s="543"/>
      <c r="VR14" s="543"/>
      <c r="VS14" s="543"/>
      <c r="VT14" s="543"/>
      <c r="VU14" s="543"/>
      <c r="VV14" s="543"/>
      <c r="VW14" s="543"/>
      <c r="VX14" s="543"/>
      <c r="VY14" s="543"/>
      <c r="VZ14" s="543"/>
      <c r="WA14" s="543"/>
      <c r="WB14" s="543"/>
      <c r="WC14" s="543"/>
      <c r="WD14" s="543"/>
      <c r="WE14" s="543"/>
      <c r="WF14" s="543"/>
      <c r="WG14" s="543"/>
      <c r="WH14" s="543"/>
      <c r="WI14" s="543"/>
      <c r="WJ14" s="543"/>
      <c r="WK14" s="543"/>
      <c r="WL14" s="543"/>
      <c r="WM14" s="543"/>
      <c r="WN14" s="543"/>
      <c r="WO14" s="543"/>
      <c r="WP14" s="543"/>
      <c r="WQ14" s="543"/>
      <c r="WR14" s="543"/>
      <c r="WS14" s="543"/>
      <c r="WT14" s="543"/>
      <c r="WU14" s="543"/>
      <c r="WV14" s="543"/>
      <c r="WW14" s="543"/>
      <c r="WX14" s="543"/>
      <c r="WY14" s="543"/>
      <c r="WZ14" s="543"/>
      <c r="XA14" s="543"/>
      <c r="XB14" s="543"/>
      <c r="XC14" s="543"/>
      <c r="XD14" s="543"/>
      <c r="XE14" s="543"/>
      <c r="XF14" s="543"/>
      <c r="XG14" s="543"/>
      <c r="XH14" s="543"/>
      <c r="XI14" s="543"/>
      <c r="XJ14" s="543"/>
      <c r="XK14" s="543"/>
      <c r="XL14" s="543"/>
      <c r="XM14" s="543"/>
      <c r="XN14" s="543"/>
      <c r="XO14" s="543"/>
      <c r="XP14" s="543"/>
      <c r="XQ14" s="543"/>
      <c r="XR14" s="543"/>
      <c r="XS14" s="543"/>
      <c r="XT14" s="543"/>
      <c r="XU14" s="543"/>
      <c r="XV14" s="543"/>
      <c r="XW14" s="543"/>
      <c r="XX14" s="543"/>
      <c r="XY14" s="543"/>
      <c r="XZ14" s="543"/>
      <c r="YA14" s="543"/>
      <c r="YB14" s="543"/>
      <c r="YC14" s="543"/>
      <c r="YD14" s="543"/>
      <c r="YE14" s="543"/>
      <c r="YF14" s="543"/>
      <c r="YG14" s="543"/>
      <c r="YH14" s="543"/>
      <c r="YI14" s="543"/>
      <c r="YJ14" s="543"/>
      <c r="YK14" s="543"/>
      <c r="YL14" s="543"/>
      <c r="YM14" s="543"/>
      <c r="YN14" s="543"/>
      <c r="YO14" s="543"/>
      <c r="YP14" s="543"/>
      <c r="YQ14" s="543"/>
      <c r="YR14" s="543"/>
      <c r="YS14" s="543"/>
      <c r="YT14" s="543"/>
      <c r="YU14" s="543"/>
      <c r="YV14" s="543"/>
      <c r="YW14" s="543"/>
      <c r="YX14" s="543"/>
      <c r="YY14" s="543"/>
      <c r="YZ14" s="543"/>
      <c r="ZA14" s="543"/>
      <c r="ZB14" s="543"/>
      <c r="ZC14" s="543"/>
      <c r="ZD14" s="543"/>
      <c r="ZE14" s="543"/>
      <c r="ZF14" s="543"/>
      <c r="ZG14" s="543"/>
      <c r="ZH14" s="543"/>
      <c r="ZI14" s="543"/>
      <c r="ZJ14" s="543"/>
      <c r="ZK14" s="543"/>
      <c r="ZL14" s="543"/>
      <c r="ZM14" s="543"/>
      <c r="ZN14" s="543"/>
      <c r="ZO14" s="543"/>
      <c r="ZP14" s="543"/>
      <c r="ZQ14" s="543"/>
      <c r="ZR14" s="543"/>
      <c r="ZS14" s="543"/>
      <c r="ZT14" s="543"/>
      <c r="ZU14" s="543"/>
      <c r="ZV14" s="543"/>
      <c r="ZW14" s="543"/>
      <c r="ZX14" s="543"/>
      <c r="ZY14" s="543"/>
      <c r="ZZ14" s="543"/>
      <c r="AAA14" s="543"/>
      <c r="AAB14" s="543"/>
      <c r="AAC14" s="543"/>
      <c r="AAD14" s="543"/>
      <c r="AAE14" s="543"/>
      <c r="AAF14" s="543"/>
      <c r="AAG14" s="543"/>
      <c r="AAH14" s="543"/>
      <c r="AAI14" s="543"/>
      <c r="AAJ14" s="543"/>
      <c r="AAK14" s="543"/>
      <c r="AAL14" s="543"/>
      <c r="AAM14" s="543"/>
      <c r="AAN14" s="543"/>
      <c r="AAO14" s="543"/>
      <c r="AAP14" s="543"/>
      <c r="AAQ14" s="543"/>
      <c r="AAR14" s="543"/>
      <c r="AAS14" s="543"/>
      <c r="AAT14" s="543"/>
      <c r="AAU14" s="543"/>
      <c r="AAV14" s="543"/>
      <c r="AAW14" s="543"/>
      <c r="AAX14" s="543"/>
      <c r="AAY14" s="543"/>
      <c r="AAZ14" s="543"/>
      <c r="ABA14" s="543"/>
      <c r="ABB14" s="543"/>
      <c r="ABC14" s="543"/>
      <c r="ABD14" s="543"/>
      <c r="ABE14" s="543"/>
      <c r="ABF14" s="543"/>
      <c r="ABG14" s="543"/>
      <c r="ABH14" s="543"/>
      <c r="ABI14" s="543"/>
      <c r="ABJ14" s="543"/>
      <c r="ABK14" s="543"/>
      <c r="ABL14" s="543"/>
      <c r="ABM14" s="543"/>
      <c r="ABN14" s="543"/>
      <c r="ABO14" s="543"/>
      <c r="ABP14" s="543"/>
      <c r="ABQ14" s="543"/>
      <c r="ABR14" s="543"/>
      <c r="ABS14" s="543"/>
      <c r="ABT14" s="543"/>
      <c r="ABU14" s="543"/>
      <c r="ABV14" s="543"/>
      <c r="ABW14" s="543"/>
      <c r="ABX14" s="543"/>
      <c r="ABY14" s="543"/>
      <c r="ABZ14" s="543"/>
      <c r="ACA14" s="543"/>
      <c r="ACB14" s="543"/>
      <c r="ACC14" s="543"/>
      <c r="ACD14" s="543"/>
      <c r="ACE14" s="543"/>
      <c r="ACF14" s="543"/>
      <c r="ACG14" s="543"/>
      <c r="ACH14" s="543"/>
      <c r="ACI14" s="543"/>
      <c r="ACJ14" s="543"/>
      <c r="ACK14" s="543"/>
      <c r="ACL14" s="543"/>
      <c r="ACM14" s="543"/>
      <c r="ACN14" s="543"/>
      <c r="ACO14" s="543"/>
      <c r="ACP14" s="543"/>
      <c r="ACQ14" s="543"/>
      <c r="ACR14" s="543"/>
      <c r="ACS14" s="543"/>
      <c r="ACT14" s="543"/>
      <c r="ACU14" s="543"/>
      <c r="ACV14" s="543"/>
      <c r="ACW14" s="543"/>
      <c r="ACX14" s="543"/>
      <c r="ACY14" s="543"/>
      <c r="ACZ14" s="543"/>
      <c r="ADA14" s="543"/>
      <c r="ADB14" s="543"/>
      <c r="ADC14" s="543"/>
      <c r="ADD14" s="543"/>
      <c r="ADE14" s="543"/>
      <c r="ADF14" s="543"/>
      <c r="ADG14" s="543"/>
      <c r="ADH14" s="543"/>
      <c r="ADI14" s="543"/>
      <c r="ADJ14" s="543"/>
      <c r="ADK14" s="543"/>
      <c r="ADL14" s="543"/>
      <c r="ADM14" s="543"/>
      <c r="ADN14" s="543"/>
      <c r="ADO14" s="543"/>
      <c r="ADP14" s="543"/>
      <c r="ADQ14" s="543"/>
      <c r="ADR14" s="543"/>
      <c r="ADS14" s="543"/>
      <c r="ADT14" s="543"/>
      <c r="ADU14" s="543"/>
      <c r="ADV14" s="543"/>
      <c r="ADW14" s="543"/>
      <c r="ADX14" s="543"/>
      <c r="ADY14" s="543"/>
      <c r="ADZ14" s="543"/>
      <c r="AEA14" s="543"/>
      <c r="AEB14" s="543"/>
      <c r="AEC14" s="543"/>
      <c r="AED14" s="543"/>
      <c r="AEE14" s="543"/>
      <c r="AEF14" s="543"/>
      <c r="AEG14" s="543"/>
      <c r="AEH14" s="543"/>
      <c r="AEI14" s="543"/>
      <c r="AEJ14" s="543"/>
      <c r="AEK14" s="543"/>
      <c r="AEL14" s="543"/>
      <c r="AEM14" s="543"/>
      <c r="AEN14" s="543"/>
      <c r="AEO14" s="543"/>
      <c r="AEP14" s="543"/>
      <c r="AEQ14" s="543"/>
      <c r="AER14" s="543"/>
      <c r="AES14" s="543"/>
      <c r="AET14" s="543"/>
      <c r="AEU14" s="543"/>
      <c r="AEV14" s="543"/>
      <c r="AEW14" s="543"/>
      <c r="AEX14" s="543"/>
      <c r="AEY14" s="543"/>
      <c r="AEZ14" s="543"/>
      <c r="AFA14" s="543"/>
      <c r="AFB14" s="543"/>
      <c r="AFC14" s="543"/>
      <c r="AFD14" s="543"/>
      <c r="AFE14" s="543"/>
      <c r="AFF14" s="543"/>
      <c r="AFG14" s="543"/>
      <c r="AFH14" s="543"/>
      <c r="AFI14" s="543"/>
      <c r="AFJ14" s="543"/>
      <c r="AFK14" s="543"/>
      <c r="AFL14" s="543"/>
      <c r="AFM14" s="543"/>
      <c r="AFN14" s="543"/>
      <c r="AFO14" s="543"/>
      <c r="AFP14" s="543"/>
      <c r="AFQ14" s="543"/>
      <c r="AFR14" s="543"/>
      <c r="AFS14" s="543"/>
      <c r="AFT14" s="543"/>
      <c r="AFU14" s="543"/>
      <c r="AFV14" s="543"/>
      <c r="AFW14" s="543"/>
      <c r="AFX14" s="543"/>
      <c r="AFY14" s="543"/>
      <c r="AFZ14" s="543"/>
      <c r="AGA14" s="543"/>
      <c r="AGB14" s="543"/>
      <c r="AGC14" s="543"/>
      <c r="AGD14" s="543"/>
      <c r="AGE14" s="543"/>
      <c r="AGF14" s="543"/>
      <c r="AGG14" s="543"/>
      <c r="AGH14" s="543"/>
      <c r="AGI14" s="543"/>
      <c r="AGJ14" s="543"/>
      <c r="AGK14" s="543"/>
      <c r="AGL14" s="543"/>
      <c r="AGM14" s="543"/>
      <c r="AGN14" s="543"/>
      <c r="AGO14" s="543"/>
      <c r="AGP14" s="543"/>
      <c r="AGQ14" s="543"/>
      <c r="AGR14" s="543"/>
      <c r="AGS14" s="543"/>
      <c r="AGT14" s="543"/>
      <c r="AGU14" s="543"/>
      <c r="AGV14" s="543"/>
      <c r="AGW14" s="543"/>
      <c r="AGX14" s="543"/>
      <c r="AGY14" s="543"/>
      <c r="AGZ14" s="543"/>
      <c r="AHA14" s="543"/>
      <c r="AHB14" s="543"/>
      <c r="AHC14" s="543"/>
      <c r="AHD14" s="543"/>
      <c r="AHE14" s="543"/>
      <c r="AHF14" s="543"/>
      <c r="AHG14" s="543"/>
      <c r="AHH14" s="543"/>
      <c r="AHI14" s="543"/>
      <c r="AHJ14" s="543"/>
      <c r="AHK14" s="543"/>
      <c r="AHL14" s="543"/>
      <c r="AHM14" s="543"/>
      <c r="AHN14" s="543"/>
      <c r="AHO14" s="543"/>
      <c r="AHP14" s="543"/>
      <c r="AHQ14" s="543"/>
      <c r="AHR14" s="543"/>
      <c r="AHS14" s="543"/>
      <c r="AHT14" s="543"/>
      <c r="AHU14" s="543"/>
      <c r="AHV14" s="543"/>
      <c r="AHW14" s="543"/>
      <c r="AHX14" s="543"/>
      <c r="AHY14" s="543"/>
      <c r="AHZ14" s="543"/>
      <c r="AIA14" s="543"/>
      <c r="AIB14" s="543"/>
      <c r="AIC14" s="543"/>
      <c r="AID14" s="543"/>
      <c r="AIE14" s="543"/>
      <c r="AIF14" s="543"/>
      <c r="AIG14" s="543"/>
      <c r="AIH14" s="543"/>
      <c r="AII14" s="543"/>
      <c r="AIJ14" s="543"/>
      <c r="AIK14" s="543"/>
      <c r="AIL14" s="543"/>
      <c r="AIM14" s="543"/>
      <c r="AIN14" s="543"/>
      <c r="AIO14" s="543"/>
      <c r="AIP14" s="543"/>
      <c r="AIQ14" s="543"/>
      <c r="AIR14" s="543"/>
      <c r="AIS14" s="543"/>
      <c r="AIT14" s="543"/>
      <c r="AIU14" s="543"/>
      <c r="AIV14" s="543"/>
      <c r="AIW14" s="543"/>
      <c r="AIX14" s="543"/>
      <c r="AIY14" s="543"/>
      <c r="AIZ14" s="543"/>
      <c r="AJA14" s="543"/>
      <c r="AJB14" s="543"/>
      <c r="AJC14" s="543"/>
      <c r="AJD14" s="543"/>
      <c r="AJE14" s="543"/>
      <c r="AJF14" s="543"/>
      <c r="AJG14" s="543"/>
      <c r="AJH14" s="543"/>
      <c r="AJI14" s="543"/>
      <c r="AJJ14" s="543"/>
      <c r="AJK14" s="543"/>
      <c r="AJL14" s="543"/>
      <c r="AJM14" s="543"/>
      <c r="AJN14" s="543"/>
      <c r="AJO14" s="543"/>
      <c r="AJP14" s="543"/>
      <c r="AJQ14" s="543"/>
      <c r="AJR14" s="543"/>
      <c r="AJS14" s="543"/>
      <c r="AJT14" s="543"/>
      <c r="AJU14" s="543"/>
      <c r="AJV14" s="543"/>
      <c r="AJW14" s="543"/>
      <c r="AJX14" s="543"/>
      <c r="AJY14" s="543"/>
      <c r="AJZ14" s="543"/>
      <c r="AKA14" s="543"/>
      <c r="AKB14" s="543"/>
      <c r="AKC14" s="543"/>
      <c r="AKD14" s="543"/>
      <c r="AKE14" s="543"/>
      <c r="AKF14" s="543"/>
      <c r="AKG14" s="543"/>
      <c r="AKH14" s="543"/>
      <c r="AKI14" s="543"/>
      <c r="AKJ14" s="543"/>
      <c r="AKK14" s="543"/>
      <c r="AKL14" s="543"/>
      <c r="AKM14" s="543"/>
      <c r="AKN14" s="543"/>
      <c r="AKO14" s="543"/>
      <c r="AKP14" s="543"/>
      <c r="AKQ14" s="543"/>
      <c r="AKR14" s="543"/>
      <c r="AKS14" s="543"/>
      <c r="AKT14" s="543"/>
      <c r="AKU14" s="543"/>
      <c r="AKV14" s="543"/>
    </row>
    <row r="15" spans="1:984" ht="28.9" customHeight="1" x14ac:dyDescent="0.25">
      <c r="A15" s="388">
        <v>9</v>
      </c>
      <c r="B15" s="330" t="s">
        <v>240</v>
      </c>
      <c r="C15" s="421" t="s">
        <v>59</v>
      </c>
      <c r="D15" s="421"/>
      <c r="E15" s="421"/>
      <c r="F15" s="421"/>
      <c r="G15" s="546">
        <v>1491000</v>
      </c>
      <c r="H15" s="546">
        <v>1491000</v>
      </c>
      <c r="I15" s="159"/>
      <c r="J15" s="159"/>
      <c r="K15" s="547">
        <v>1144000</v>
      </c>
      <c r="L15" s="548">
        <v>347000</v>
      </c>
      <c r="M15" s="524">
        <v>1537380</v>
      </c>
      <c r="N15" s="549">
        <v>2838445</v>
      </c>
      <c r="O15" s="549">
        <v>2265688</v>
      </c>
      <c r="P15" s="549">
        <v>572757</v>
      </c>
      <c r="Q15" s="550">
        <v>2838445</v>
      </c>
      <c r="R15" s="549">
        <v>2265688</v>
      </c>
      <c r="S15" s="549">
        <v>572757</v>
      </c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3"/>
      <c r="EB15" s="543"/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3"/>
      <c r="EQ15" s="543"/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3"/>
      <c r="FF15" s="543"/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3"/>
      <c r="FR15" s="543"/>
      <c r="FS15" s="543"/>
      <c r="FT15" s="543"/>
      <c r="FU15" s="543"/>
      <c r="FV15" s="543"/>
      <c r="FW15" s="543"/>
      <c r="FX15" s="543"/>
      <c r="FY15" s="543"/>
      <c r="FZ15" s="543"/>
      <c r="GA15" s="543"/>
      <c r="GB15" s="543"/>
      <c r="GC15" s="543"/>
      <c r="GD15" s="543"/>
      <c r="GE15" s="543"/>
      <c r="GF15" s="543"/>
      <c r="GG15" s="543"/>
      <c r="GH15" s="543"/>
      <c r="GI15" s="543"/>
      <c r="GJ15" s="543"/>
      <c r="GK15" s="543"/>
      <c r="GL15" s="543"/>
      <c r="GM15" s="543"/>
      <c r="GN15" s="543"/>
      <c r="GO15" s="543"/>
      <c r="GP15" s="543"/>
      <c r="GQ15" s="543"/>
      <c r="GR15" s="543"/>
      <c r="GS15" s="543"/>
      <c r="GT15" s="543"/>
      <c r="GU15" s="543"/>
      <c r="GV15" s="543"/>
      <c r="GW15" s="543"/>
      <c r="GX15" s="543"/>
      <c r="GY15" s="543"/>
      <c r="GZ15" s="543"/>
      <c r="HA15" s="543"/>
      <c r="HB15" s="543"/>
      <c r="HC15" s="543"/>
      <c r="HD15" s="543"/>
      <c r="HE15" s="543"/>
      <c r="HF15" s="543"/>
      <c r="HG15" s="543"/>
      <c r="HH15" s="543"/>
      <c r="HI15" s="543"/>
      <c r="HJ15" s="543"/>
      <c r="HK15" s="543"/>
      <c r="HL15" s="543"/>
      <c r="HM15" s="543"/>
      <c r="HN15" s="543"/>
      <c r="HO15" s="543"/>
      <c r="HP15" s="543"/>
      <c r="HQ15" s="543"/>
      <c r="HR15" s="543"/>
      <c r="HS15" s="543"/>
      <c r="HT15" s="543"/>
      <c r="HU15" s="543"/>
      <c r="HV15" s="543"/>
      <c r="HW15" s="543"/>
      <c r="HX15" s="543"/>
      <c r="HY15" s="543"/>
      <c r="HZ15" s="543"/>
      <c r="IA15" s="543"/>
      <c r="IB15" s="543"/>
      <c r="IC15" s="543"/>
      <c r="ID15" s="543"/>
      <c r="IE15" s="543"/>
      <c r="IF15" s="543"/>
      <c r="IG15" s="543"/>
      <c r="IH15" s="543"/>
      <c r="II15" s="543"/>
      <c r="IJ15" s="543"/>
      <c r="IK15" s="543"/>
      <c r="IL15" s="543"/>
      <c r="IM15" s="543"/>
      <c r="IN15" s="543"/>
      <c r="IO15" s="543"/>
      <c r="IP15" s="543"/>
      <c r="IQ15" s="543"/>
      <c r="IR15" s="543"/>
      <c r="IS15" s="543"/>
      <c r="IT15" s="543"/>
      <c r="IU15" s="543"/>
      <c r="IV15" s="543"/>
      <c r="IW15" s="543"/>
      <c r="IX15" s="543"/>
      <c r="IY15" s="543"/>
      <c r="IZ15" s="543"/>
      <c r="JA15" s="543"/>
      <c r="JB15" s="543"/>
      <c r="JC15" s="543"/>
      <c r="JD15" s="543"/>
      <c r="JE15" s="543"/>
      <c r="JF15" s="543"/>
      <c r="JG15" s="543"/>
      <c r="JH15" s="543"/>
      <c r="JI15" s="543"/>
      <c r="JJ15" s="543"/>
      <c r="JK15" s="543"/>
      <c r="JL15" s="543"/>
      <c r="JM15" s="543"/>
      <c r="JN15" s="543"/>
      <c r="JO15" s="543"/>
      <c r="JP15" s="543"/>
      <c r="JQ15" s="543"/>
      <c r="JR15" s="543"/>
      <c r="JS15" s="543"/>
      <c r="JT15" s="543"/>
      <c r="JU15" s="543"/>
      <c r="JV15" s="543"/>
      <c r="JW15" s="543"/>
      <c r="JX15" s="543"/>
      <c r="JY15" s="543"/>
      <c r="JZ15" s="543"/>
      <c r="KA15" s="543"/>
      <c r="KB15" s="543"/>
      <c r="KC15" s="543"/>
      <c r="KD15" s="543"/>
      <c r="KE15" s="543"/>
      <c r="KF15" s="543"/>
      <c r="KG15" s="543"/>
      <c r="KH15" s="543"/>
      <c r="KI15" s="543"/>
      <c r="KJ15" s="543"/>
      <c r="KK15" s="543"/>
      <c r="KL15" s="543"/>
      <c r="KM15" s="543"/>
      <c r="KN15" s="543"/>
      <c r="KO15" s="543"/>
      <c r="KP15" s="543"/>
      <c r="KQ15" s="543"/>
      <c r="KR15" s="543"/>
      <c r="KS15" s="543"/>
      <c r="KT15" s="543"/>
      <c r="KU15" s="543"/>
      <c r="KV15" s="543"/>
      <c r="KW15" s="543"/>
      <c r="KX15" s="543"/>
      <c r="KY15" s="543"/>
      <c r="KZ15" s="543"/>
      <c r="LA15" s="543"/>
      <c r="LB15" s="543"/>
      <c r="LC15" s="543"/>
      <c r="LD15" s="543"/>
      <c r="LE15" s="543"/>
      <c r="LF15" s="543"/>
      <c r="LG15" s="543"/>
      <c r="LH15" s="543"/>
      <c r="LI15" s="543"/>
      <c r="LJ15" s="543"/>
      <c r="LK15" s="543"/>
      <c r="LL15" s="543"/>
      <c r="LM15" s="543"/>
      <c r="LN15" s="543"/>
      <c r="LO15" s="543"/>
      <c r="LP15" s="543"/>
      <c r="LQ15" s="543"/>
      <c r="LR15" s="543"/>
      <c r="LS15" s="543"/>
      <c r="LT15" s="543"/>
      <c r="LU15" s="543"/>
      <c r="LV15" s="543"/>
      <c r="LW15" s="543"/>
      <c r="LX15" s="543"/>
      <c r="LY15" s="543"/>
      <c r="LZ15" s="543"/>
      <c r="MA15" s="543"/>
      <c r="MB15" s="543"/>
      <c r="MC15" s="543"/>
      <c r="MD15" s="543"/>
      <c r="ME15" s="543"/>
      <c r="MF15" s="543"/>
      <c r="MG15" s="543"/>
      <c r="MH15" s="543"/>
      <c r="MI15" s="543"/>
      <c r="MJ15" s="543"/>
      <c r="MK15" s="543"/>
      <c r="ML15" s="543"/>
      <c r="MM15" s="543"/>
      <c r="MN15" s="543"/>
      <c r="MO15" s="543"/>
      <c r="MP15" s="543"/>
      <c r="MQ15" s="543"/>
      <c r="MR15" s="543"/>
      <c r="MS15" s="543"/>
      <c r="MT15" s="543"/>
      <c r="MU15" s="543"/>
      <c r="MV15" s="543"/>
      <c r="MW15" s="543"/>
      <c r="MX15" s="543"/>
      <c r="MY15" s="543"/>
      <c r="MZ15" s="543"/>
      <c r="NA15" s="543"/>
      <c r="NB15" s="543"/>
      <c r="NC15" s="543"/>
      <c r="ND15" s="543"/>
      <c r="NE15" s="543"/>
      <c r="NF15" s="543"/>
      <c r="NG15" s="543"/>
      <c r="NH15" s="543"/>
      <c r="NI15" s="543"/>
      <c r="NJ15" s="543"/>
      <c r="NK15" s="543"/>
      <c r="NL15" s="543"/>
      <c r="NM15" s="543"/>
      <c r="NN15" s="543"/>
      <c r="NO15" s="543"/>
      <c r="NP15" s="543"/>
      <c r="NQ15" s="543"/>
      <c r="NR15" s="543"/>
      <c r="NS15" s="543"/>
      <c r="NT15" s="543"/>
      <c r="NU15" s="543"/>
      <c r="NV15" s="543"/>
      <c r="NW15" s="543"/>
      <c r="NX15" s="543"/>
      <c r="NY15" s="543"/>
      <c r="NZ15" s="543"/>
      <c r="OA15" s="543"/>
      <c r="OB15" s="543"/>
      <c r="OC15" s="543"/>
      <c r="OD15" s="543"/>
      <c r="OE15" s="543"/>
      <c r="OF15" s="543"/>
      <c r="OG15" s="543"/>
      <c r="OH15" s="543"/>
      <c r="OI15" s="543"/>
      <c r="OJ15" s="543"/>
      <c r="OK15" s="543"/>
      <c r="OL15" s="543"/>
      <c r="OM15" s="543"/>
      <c r="ON15" s="543"/>
      <c r="OO15" s="543"/>
      <c r="OP15" s="543"/>
      <c r="OQ15" s="543"/>
      <c r="OR15" s="543"/>
      <c r="OS15" s="543"/>
      <c r="OT15" s="543"/>
      <c r="OU15" s="543"/>
      <c r="OV15" s="543"/>
      <c r="OW15" s="543"/>
      <c r="OX15" s="543"/>
      <c r="OY15" s="543"/>
      <c r="OZ15" s="543"/>
      <c r="PA15" s="543"/>
      <c r="PB15" s="543"/>
      <c r="PC15" s="543"/>
      <c r="PD15" s="543"/>
      <c r="PE15" s="543"/>
      <c r="PF15" s="543"/>
      <c r="PG15" s="543"/>
      <c r="PH15" s="543"/>
      <c r="PI15" s="543"/>
      <c r="PJ15" s="543"/>
      <c r="PK15" s="543"/>
      <c r="PL15" s="543"/>
      <c r="PM15" s="543"/>
      <c r="PN15" s="543"/>
      <c r="PO15" s="543"/>
      <c r="PP15" s="543"/>
      <c r="PQ15" s="543"/>
      <c r="PR15" s="543"/>
      <c r="PS15" s="543"/>
      <c r="PT15" s="543"/>
      <c r="PU15" s="543"/>
      <c r="PV15" s="543"/>
      <c r="PW15" s="543"/>
      <c r="PX15" s="543"/>
      <c r="PY15" s="543"/>
      <c r="PZ15" s="543"/>
      <c r="QA15" s="543"/>
      <c r="QB15" s="543"/>
      <c r="QC15" s="543"/>
      <c r="QD15" s="543"/>
      <c r="QE15" s="543"/>
      <c r="QF15" s="543"/>
      <c r="QG15" s="543"/>
      <c r="QH15" s="543"/>
      <c r="QI15" s="543"/>
      <c r="QJ15" s="543"/>
      <c r="QK15" s="543"/>
      <c r="QL15" s="543"/>
      <c r="QM15" s="543"/>
      <c r="QN15" s="543"/>
      <c r="QO15" s="543"/>
      <c r="QP15" s="543"/>
      <c r="QQ15" s="543"/>
      <c r="QR15" s="543"/>
      <c r="QS15" s="543"/>
      <c r="QT15" s="543"/>
      <c r="QU15" s="543"/>
      <c r="QV15" s="543"/>
      <c r="QW15" s="543"/>
      <c r="QX15" s="543"/>
      <c r="QY15" s="543"/>
      <c r="QZ15" s="543"/>
      <c r="RA15" s="543"/>
      <c r="RB15" s="543"/>
      <c r="RC15" s="543"/>
      <c r="RD15" s="543"/>
      <c r="RE15" s="543"/>
      <c r="RF15" s="543"/>
      <c r="RG15" s="543"/>
      <c r="RH15" s="543"/>
      <c r="RI15" s="543"/>
      <c r="RJ15" s="543"/>
      <c r="RK15" s="543"/>
      <c r="RL15" s="543"/>
      <c r="RM15" s="543"/>
      <c r="RN15" s="543"/>
      <c r="RO15" s="543"/>
      <c r="RP15" s="543"/>
      <c r="RQ15" s="543"/>
      <c r="RR15" s="543"/>
      <c r="RS15" s="543"/>
      <c r="RT15" s="543"/>
      <c r="RU15" s="543"/>
      <c r="RV15" s="543"/>
      <c r="RW15" s="543"/>
      <c r="RX15" s="543"/>
      <c r="RY15" s="543"/>
      <c r="RZ15" s="543"/>
      <c r="SA15" s="543"/>
      <c r="SB15" s="543"/>
      <c r="SC15" s="543"/>
      <c r="SD15" s="543"/>
      <c r="SE15" s="543"/>
      <c r="SF15" s="543"/>
      <c r="SG15" s="543"/>
      <c r="SH15" s="543"/>
      <c r="SI15" s="543"/>
      <c r="SJ15" s="543"/>
      <c r="SK15" s="543"/>
      <c r="SL15" s="543"/>
      <c r="SM15" s="543"/>
      <c r="SN15" s="543"/>
      <c r="SO15" s="543"/>
      <c r="SP15" s="543"/>
      <c r="SQ15" s="543"/>
      <c r="SR15" s="543"/>
      <c r="SS15" s="543"/>
      <c r="ST15" s="543"/>
      <c r="SU15" s="543"/>
      <c r="SV15" s="543"/>
      <c r="SW15" s="543"/>
      <c r="SX15" s="543"/>
      <c r="SY15" s="543"/>
      <c r="SZ15" s="543"/>
      <c r="TA15" s="543"/>
      <c r="TB15" s="543"/>
      <c r="TC15" s="543"/>
      <c r="TD15" s="543"/>
      <c r="TE15" s="543"/>
      <c r="TF15" s="543"/>
      <c r="TG15" s="543"/>
      <c r="TH15" s="543"/>
      <c r="TI15" s="543"/>
      <c r="TJ15" s="543"/>
      <c r="TK15" s="543"/>
      <c r="TL15" s="543"/>
      <c r="TM15" s="543"/>
      <c r="TN15" s="543"/>
      <c r="TO15" s="543"/>
      <c r="TP15" s="543"/>
      <c r="TQ15" s="543"/>
      <c r="TR15" s="543"/>
      <c r="TS15" s="543"/>
      <c r="TT15" s="543"/>
      <c r="TU15" s="543"/>
      <c r="TV15" s="543"/>
      <c r="TW15" s="543"/>
      <c r="TX15" s="543"/>
      <c r="TY15" s="543"/>
      <c r="TZ15" s="543"/>
      <c r="UA15" s="543"/>
      <c r="UB15" s="543"/>
      <c r="UC15" s="543"/>
      <c r="UD15" s="543"/>
      <c r="UE15" s="543"/>
      <c r="UF15" s="543"/>
      <c r="UG15" s="543"/>
      <c r="UH15" s="543"/>
      <c r="UI15" s="543"/>
      <c r="UJ15" s="543"/>
      <c r="UK15" s="543"/>
      <c r="UL15" s="543"/>
      <c r="UM15" s="543"/>
      <c r="UN15" s="543"/>
      <c r="UO15" s="543"/>
      <c r="UP15" s="543"/>
      <c r="UQ15" s="543"/>
      <c r="UR15" s="543"/>
      <c r="US15" s="543"/>
      <c r="UT15" s="543"/>
      <c r="UU15" s="543"/>
      <c r="UV15" s="543"/>
      <c r="UW15" s="543"/>
      <c r="UX15" s="543"/>
      <c r="UY15" s="543"/>
      <c r="UZ15" s="543"/>
      <c r="VA15" s="543"/>
      <c r="VB15" s="543"/>
      <c r="VC15" s="543"/>
      <c r="VD15" s="543"/>
      <c r="VE15" s="543"/>
      <c r="VF15" s="543"/>
      <c r="VG15" s="543"/>
      <c r="VH15" s="543"/>
      <c r="VI15" s="543"/>
      <c r="VJ15" s="543"/>
      <c r="VK15" s="543"/>
      <c r="VL15" s="543"/>
      <c r="VM15" s="543"/>
      <c r="VN15" s="543"/>
      <c r="VO15" s="543"/>
      <c r="VP15" s="543"/>
      <c r="VQ15" s="543"/>
      <c r="VR15" s="543"/>
      <c r="VS15" s="543"/>
      <c r="VT15" s="543"/>
      <c r="VU15" s="543"/>
      <c r="VV15" s="543"/>
      <c r="VW15" s="543"/>
      <c r="VX15" s="543"/>
      <c r="VY15" s="543"/>
      <c r="VZ15" s="543"/>
      <c r="WA15" s="543"/>
      <c r="WB15" s="543"/>
      <c r="WC15" s="543"/>
      <c r="WD15" s="543"/>
      <c r="WE15" s="543"/>
      <c r="WF15" s="543"/>
      <c r="WG15" s="543"/>
      <c r="WH15" s="543"/>
      <c r="WI15" s="543"/>
      <c r="WJ15" s="543"/>
      <c r="WK15" s="543"/>
      <c r="WL15" s="543"/>
      <c r="WM15" s="543"/>
      <c r="WN15" s="543"/>
      <c r="WO15" s="543"/>
      <c r="WP15" s="543"/>
      <c r="WQ15" s="543"/>
      <c r="WR15" s="543"/>
      <c r="WS15" s="543"/>
      <c r="WT15" s="543"/>
      <c r="WU15" s="543"/>
      <c r="WV15" s="543"/>
      <c r="WW15" s="543"/>
      <c r="WX15" s="543"/>
      <c r="WY15" s="543"/>
      <c r="WZ15" s="543"/>
      <c r="XA15" s="543"/>
      <c r="XB15" s="543"/>
      <c r="XC15" s="543"/>
      <c r="XD15" s="543"/>
      <c r="XE15" s="543"/>
      <c r="XF15" s="543"/>
      <c r="XG15" s="543"/>
      <c r="XH15" s="543"/>
      <c r="XI15" s="543"/>
      <c r="XJ15" s="543"/>
      <c r="XK15" s="543"/>
      <c r="XL15" s="543"/>
      <c r="XM15" s="543"/>
      <c r="XN15" s="543"/>
      <c r="XO15" s="543"/>
      <c r="XP15" s="543"/>
      <c r="XQ15" s="543"/>
      <c r="XR15" s="543"/>
      <c r="XS15" s="543"/>
      <c r="XT15" s="543"/>
      <c r="XU15" s="543"/>
      <c r="XV15" s="543"/>
      <c r="XW15" s="543"/>
      <c r="XX15" s="543"/>
      <c r="XY15" s="543"/>
      <c r="XZ15" s="543"/>
      <c r="YA15" s="543"/>
      <c r="YB15" s="543"/>
      <c r="YC15" s="543"/>
      <c r="YD15" s="543"/>
      <c r="YE15" s="543"/>
      <c r="YF15" s="543"/>
      <c r="YG15" s="543"/>
      <c r="YH15" s="543"/>
      <c r="YI15" s="543"/>
      <c r="YJ15" s="543"/>
      <c r="YK15" s="543"/>
      <c r="YL15" s="543"/>
      <c r="YM15" s="543"/>
      <c r="YN15" s="543"/>
      <c r="YO15" s="543"/>
      <c r="YP15" s="543"/>
      <c r="YQ15" s="543"/>
      <c r="YR15" s="543"/>
      <c r="YS15" s="543"/>
      <c r="YT15" s="543"/>
      <c r="YU15" s="543"/>
      <c r="YV15" s="543"/>
      <c r="YW15" s="543"/>
      <c r="YX15" s="543"/>
      <c r="YY15" s="543"/>
      <c r="YZ15" s="543"/>
      <c r="ZA15" s="543"/>
      <c r="ZB15" s="543"/>
      <c r="ZC15" s="543"/>
      <c r="ZD15" s="543"/>
      <c r="ZE15" s="543"/>
      <c r="ZF15" s="543"/>
      <c r="ZG15" s="543"/>
      <c r="ZH15" s="543"/>
      <c r="ZI15" s="543"/>
      <c r="ZJ15" s="543"/>
      <c r="ZK15" s="543"/>
      <c r="ZL15" s="543"/>
      <c r="ZM15" s="543"/>
      <c r="ZN15" s="543"/>
      <c r="ZO15" s="543"/>
      <c r="ZP15" s="543"/>
      <c r="ZQ15" s="543"/>
      <c r="ZR15" s="543"/>
      <c r="ZS15" s="543"/>
      <c r="ZT15" s="543"/>
      <c r="ZU15" s="543"/>
      <c r="ZV15" s="543"/>
      <c r="ZW15" s="543"/>
      <c r="ZX15" s="543"/>
      <c r="ZY15" s="543"/>
      <c r="ZZ15" s="543"/>
      <c r="AAA15" s="543"/>
      <c r="AAB15" s="543"/>
      <c r="AAC15" s="543"/>
      <c r="AAD15" s="543"/>
      <c r="AAE15" s="543"/>
      <c r="AAF15" s="543"/>
      <c r="AAG15" s="543"/>
      <c r="AAH15" s="543"/>
      <c r="AAI15" s="543"/>
      <c r="AAJ15" s="543"/>
      <c r="AAK15" s="543"/>
      <c r="AAL15" s="543"/>
      <c r="AAM15" s="543"/>
      <c r="AAN15" s="543"/>
      <c r="AAO15" s="543"/>
      <c r="AAP15" s="543"/>
      <c r="AAQ15" s="543"/>
      <c r="AAR15" s="543"/>
      <c r="AAS15" s="543"/>
      <c r="AAT15" s="543"/>
      <c r="AAU15" s="543"/>
      <c r="AAV15" s="543"/>
      <c r="AAW15" s="543"/>
      <c r="AAX15" s="543"/>
      <c r="AAY15" s="543"/>
      <c r="AAZ15" s="543"/>
      <c r="ABA15" s="543"/>
      <c r="ABB15" s="543"/>
      <c r="ABC15" s="543"/>
      <c r="ABD15" s="543"/>
      <c r="ABE15" s="543"/>
      <c r="ABF15" s="543"/>
      <c r="ABG15" s="543"/>
      <c r="ABH15" s="543"/>
      <c r="ABI15" s="543"/>
      <c r="ABJ15" s="543"/>
      <c r="ABK15" s="543"/>
      <c r="ABL15" s="543"/>
      <c r="ABM15" s="543"/>
      <c r="ABN15" s="543"/>
      <c r="ABO15" s="543"/>
      <c r="ABP15" s="543"/>
      <c r="ABQ15" s="543"/>
      <c r="ABR15" s="543"/>
      <c r="ABS15" s="543"/>
      <c r="ABT15" s="543"/>
      <c r="ABU15" s="543"/>
      <c r="ABV15" s="543"/>
      <c r="ABW15" s="543"/>
      <c r="ABX15" s="543"/>
      <c r="ABY15" s="543"/>
      <c r="ABZ15" s="543"/>
      <c r="ACA15" s="543"/>
      <c r="ACB15" s="543"/>
      <c r="ACC15" s="543"/>
      <c r="ACD15" s="543"/>
      <c r="ACE15" s="543"/>
      <c r="ACF15" s="543"/>
      <c r="ACG15" s="543"/>
      <c r="ACH15" s="543"/>
      <c r="ACI15" s="543"/>
      <c r="ACJ15" s="543"/>
      <c r="ACK15" s="543"/>
      <c r="ACL15" s="543"/>
      <c r="ACM15" s="543"/>
      <c r="ACN15" s="543"/>
      <c r="ACO15" s="543"/>
      <c r="ACP15" s="543"/>
      <c r="ACQ15" s="543"/>
      <c r="ACR15" s="543"/>
      <c r="ACS15" s="543"/>
      <c r="ACT15" s="543"/>
      <c r="ACU15" s="543"/>
      <c r="ACV15" s="543"/>
      <c r="ACW15" s="543"/>
      <c r="ACX15" s="543"/>
      <c r="ACY15" s="543"/>
      <c r="ACZ15" s="543"/>
      <c r="ADA15" s="543"/>
      <c r="ADB15" s="543"/>
      <c r="ADC15" s="543"/>
      <c r="ADD15" s="543"/>
      <c r="ADE15" s="543"/>
      <c r="ADF15" s="543"/>
      <c r="ADG15" s="543"/>
      <c r="ADH15" s="543"/>
      <c r="ADI15" s="543"/>
      <c r="ADJ15" s="543"/>
      <c r="ADK15" s="543"/>
      <c r="ADL15" s="543"/>
      <c r="ADM15" s="543"/>
      <c r="ADN15" s="543"/>
      <c r="ADO15" s="543"/>
      <c r="ADP15" s="543"/>
      <c r="ADQ15" s="543"/>
      <c r="ADR15" s="543"/>
      <c r="ADS15" s="543"/>
      <c r="ADT15" s="543"/>
      <c r="ADU15" s="543"/>
      <c r="ADV15" s="543"/>
      <c r="ADW15" s="543"/>
      <c r="ADX15" s="543"/>
      <c r="ADY15" s="543"/>
      <c r="ADZ15" s="543"/>
      <c r="AEA15" s="543"/>
      <c r="AEB15" s="543"/>
      <c r="AEC15" s="543"/>
      <c r="AED15" s="543"/>
      <c r="AEE15" s="543"/>
      <c r="AEF15" s="543"/>
      <c r="AEG15" s="543"/>
      <c r="AEH15" s="543"/>
      <c r="AEI15" s="543"/>
      <c r="AEJ15" s="543"/>
      <c r="AEK15" s="543"/>
      <c r="AEL15" s="543"/>
      <c r="AEM15" s="543"/>
      <c r="AEN15" s="543"/>
      <c r="AEO15" s="543"/>
      <c r="AEP15" s="543"/>
      <c r="AEQ15" s="543"/>
      <c r="AER15" s="543"/>
      <c r="AES15" s="543"/>
      <c r="AET15" s="543"/>
      <c r="AEU15" s="543"/>
      <c r="AEV15" s="543"/>
      <c r="AEW15" s="543"/>
      <c r="AEX15" s="543"/>
      <c r="AEY15" s="543"/>
      <c r="AEZ15" s="543"/>
      <c r="AFA15" s="543"/>
      <c r="AFB15" s="543"/>
      <c r="AFC15" s="543"/>
      <c r="AFD15" s="543"/>
      <c r="AFE15" s="543"/>
      <c r="AFF15" s="543"/>
      <c r="AFG15" s="543"/>
      <c r="AFH15" s="543"/>
      <c r="AFI15" s="543"/>
      <c r="AFJ15" s="543"/>
      <c r="AFK15" s="543"/>
      <c r="AFL15" s="543"/>
      <c r="AFM15" s="543"/>
      <c r="AFN15" s="543"/>
      <c r="AFO15" s="543"/>
      <c r="AFP15" s="543"/>
      <c r="AFQ15" s="543"/>
      <c r="AFR15" s="543"/>
      <c r="AFS15" s="543"/>
      <c r="AFT15" s="543"/>
      <c r="AFU15" s="543"/>
      <c r="AFV15" s="543"/>
      <c r="AFW15" s="543"/>
      <c r="AFX15" s="543"/>
      <c r="AFY15" s="543"/>
      <c r="AFZ15" s="543"/>
      <c r="AGA15" s="543"/>
      <c r="AGB15" s="543"/>
      <c r="AGC15" s="543"/>
      <c r="AGD15" s="543"/>
      <c r="AGE15" s="543"/>
      <c r="AGF15" s="543"/>
      <c r="AGG15" s="543"/>
      <c r="AGH15" s="543"/>
      <c r="AGI15" s="543"/>
      <c r="AGJ15" s="543"/>
      <c r="AGK15" s="543"/>
      <c r="AGL15" s="543"/>
      <c r="AGM15" s="543"/>
      <c r="AGN15" s="543"/>
      <c r="AGO15" s="543"/>
      <c r="AGP15" s="543"/>
      <c r="AGQ15" s="543"/>
      <c r="AGR15" s="543"/>
      <c r="AGS15" s="543"/>
      <c r="AGT15" s="543"/>
      <c r="AGU15" s="543"/>
      <c r="AGV15" s="543"/>
      <c r="AGW15" s="543"/>
      <c r="AGX15" s="543"/>
      <c r="AGY15" s="543"/>
      <c r="AGZ15" s="543"/>
      <c r="AHA15" s="543"/>
      <c r="AHB15" s="543"/>
      <c r="AHC15" s="543"/>
      <c r="AHD15" s="543"/>
      <c r="AHE15" s="543"/>
      <c r="AHF15" s="543"/>
      <c r="AHG15" s="543"/>
      <c r="AHH15" s="543"/>
      <c r="AHI15" s="543"/>
      <c r="AHJ15" s="543"/>
      <c r="AHK15" s="543"/>
      <c r="AHL15" s="543"/>
      <c r="AHM15" s="543"/>
      <c r="AHN15" s="543"/>
      <c r="AHO15" s="543"/>
      <c r="AHP15" s="543"/>
      <c r="AHQ15" s="543"/>
      <c r="AHR15" s="543"/>
      <c r="AHS15" s="543"/>
      <c r="AHT15" s="543"/>
      <c r="AHU15" s="543"/>
      <c r="AHV15" s="543"/>
      <c r="AHW15" s="543"/>
      <c r="AHX15" s="543"/>
      <c r="AHY15" s="543"/>
      <c r="AHZ15" s="543"/>
      <c r="AIA15" s="543"/>
      <c r="AIB15" s="543"/>
      <c r="AIC15" s="543"/>
      <c r="AID15" s="543"/>
      <c r="AIE15" s="543"/>
      <c r="AIF15" s="543"/>
      <c r="AIG15" s="543"/>
      <c r="AIH15" s="543"/>
      <c r="AII15" s="543"/>
      <c r="AIJ15" s="543"/>
      <c r="AIK15" s="543"/>
      <c r="AIL15" s="543"/>
      <c r="AIM15" s="543"/>
      <c r="AIN15" s="543"/>
      <c r="AIO15" s="543"/>
      <c r="AIP15" s="543"/>
      <c r="AIQ15" s="543"/>
      <c r="AIR15" s="543"/>
      <c r="AIS15" s="543"/>
      <c r="AIT15" s="543"/>
      <c r="AIU15" s="543"/>
      <c r="AIV15" s="543"/>
      <c r="AIW15" s="543"/>
      <c r="AIX15" s="543"/>
      <c r="AIY15" s="543"/>
      <c r="AIZ15" s="543"/>
      <c r="AJA15" s="543"/>
      <c r="AJB15" s="543"/>
      <c r="AJC15" s="543"/>
      <c r="AJD15" s="543"/>
      <c r="AJE15" s="543"/>
      <c r="AJF15" s="543"/>
      <c r="AJG15" s="543"/>
      <c r="AJH15" s="543"/>
      <c r="AJI15" s="543"/>
      <c r="AJJ15" s="543"/>
      <c r="AJK15" s="543"/>
      <c r="AJL15" s="543"/>
      <c r="AJM15" s="543"/>
      <c r="AJN15" s="543"/>
      <c r="AJO15" s="543"/>
      <c r="AJP15" s="543"/>
      <c r="AJQ15" s="543"/>
      <c r="AJR15" s="543"/>
      <c r="AJS15" s="543"/>
      <c r="AJT15" s="543"/>
      <c r="AJU15" s="543"/>
      <c r="AJV15" s="543"/>
      <c r="AJW15" s="543"/>
      <c r="AJX15" s="543"/>
      <c r="AJY15" s="543"/>
      <c r="AJZ15" s="543"/>
      <c r="AKA15" s="543"/>
      <c r="AKB15" s="543"/>
      <c r="AKC15" s="543"/>
      <c r="AKD15" s="543"/>
      <c r="AKE15" s="543"/>
      <c r="AKF15" s="543"/>
      <c r="AKG15" s="543"/>
      <c r="AKH15" s="543"/>
      <c r="AKI15" s="543"/>
      <c r="AKJ15" s="543"/>
      <c r="AKK15" s="543"/>
      <c r="AKL15" s="543"/>
      <c r="AKM15" s="543"/>
      <c r="AKN15" s="543"/>
      <c r="AKO15" s="543"/>
      <c r="AKP15" s="543"/>
      <c r="AKQ15" s="543"/>
      <c r="AKR15" s="543"/>
      <c r="AKS15" s="543"/>
      <c r="AKT15" s="543"/>
      <c r="AKU15" s="543"/>
      <c r="AKV15" s="543"/>
    </row>
    <row r="16" spans="1:984" x14ac:dyDescent="0.25">
      <c r="A16" s="388">
        <v>10</v>
      </c>
      <c r="B16" s="330" t="s">
        <v>241</v>
      </c>
      <c r="C16" s="638" t="s">
        <v>14</v>
      </c>
      <c r="D16" s="638"/>
      <c r="E16" s="638"/>
      <c r="F16" s="638"/>
      <c r="G16" s="546"/>
      <c r="H16" s="159"/>
      <c r="I16" s="159"/>
      <c r="J16" s="159"/>
      <c r="K16" s="547"/>
      <c r="L16" s="548"/>
      <c r="M16" s="524"/>
      <c r="N16" s="549"/>
      <c r="O16" s="549"/>
      <c r="P16" s="549"/>
      <c r="Q16" s="550"/>
      <c r="R16" s="549"/>
      <c r="S16" s="549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43"/>
      <c r="FL16" s="543"/>
      <c r="FM16" s="543"/>
      <c r="FN16" s="543"/>
      <c r="FO16" s="543"/>
      <c r="FP16" s="543"/>
      <c r="FQ16" s="543"/>
      <c r="FR16" s="543"/>
      <c r="FS16" s="543"/>
      <c r="FT16" s="543"/>
      <c r="FU16" s="543"/>
      <c r="FV16" s="543"/>
      <c r="FW16" s="543"/>
      <c r="FX16" s="543"/>
      <c r="FY16" s="543"/>
      <c r="FZ16" s="543"/>
      <c r="GA16" s="543"/>
      <c r="GB16" s="543"/>
      <c r="GC16" s="543"/>
      <c r="GD16" s="543"/>
      <c r="GE16" s="543"/>
      <c r="GF16" s="543"/>
      <c r="GG16" s="543"/>
      <c r="GH16" s="543"/>
      <c r="GI16" s="543"/>
      <c r="GJ16" s="543"/>
      <c r="GK16" s="543"/>
      <c r="GL16" s="543"/>
      <c r="GM16" s="543"/>
      <c r="GN16" s="543"/>
      <c r="GO16" s="543"/>
      <c r="GP16" s="543"/>
      <c r="GQ16" s="543"/>
      <c r="GR16" s="543"/>
      <c r="GS16" s="543"/>
      <c r="GT16" s="543"/>
      <c r="GU16" s="543"/>
      <c r="GV16" s="543"/>
      <c r="GW16" s="543"/>
      <c r="GX16" s="543"/>
      <c r="GY16" s="543"/>
      <c r="GZ16" s="543"/>
      <c r="HA16" s="543"/>
      <c r="HB16" s="543"/>
      <c r="HC16" s="543"/>
      <c r="HD16" s="543"/>
      <c r="HE16" s="543"/>
      <c r="HF16" s="543"/>
      <c r="HG16" s="543"/>
      <c r="HH16" s="543"/>
      <c r="HI16" s="543"/>
      <c r="HJ16" s="543"/>
      <c r="HK16" s="543"/>
      <c r="HL16" s="543"/>
      <c r="HM16" s="543"/>
      <c r="HN16" s="543"/>
      <c r="HO16" s="543"/>
      <c r="HP16" s="543"/>
      <c r="HQ16" s="543"/>
      <c r="HR16" s="543"/>
      <c r="HS16" s="543"/>
      <c r="HT16" s="543"/>
      <c r="HU16" s="543"/>
      <c r="HV16" s="543"/>
      <c r="HW16" s="543"/>
      <c r="HX16" s="543"/>
      <c r="HY16" s="543"/>
      <c r="HZ16" s="543"/>
      <c r="IA16" s="543"/>
      <c r="IB16" s="543"/>
      <c r="IC16" s="543"/>
      <c r="ID16" s="543"/>
      <c r="IE16" s="543"/>
      <c r="IF16" s="543"/>
      <c r="IG16" s="543"/>
      <c r="IH16" s="543"/>
      <c r="II16" s="543"/>
      <c r="IJ16" s="543"/>
      <c r="IK16" s="543"/>
      <c r="IL16" s="543"/>
      <c r="IM16" s="543"/>
      <c r="IN16" s="543"/>
      <c r="IO16" s="543"/>
      <c r="IP16" s="543"/>
      <c r="IQ16" s="543"/>
      <c r="IR16" s="543"/>
      <c r="IS16" s="543"/>
      <c r="IT16" s="543"/>
      <c r="IU16" s="543"/>
      <c r="IV16" s="543"/>
      <c r="IW16" s="543"/>
      <c r="IX16" s="543"/>
      <c r="IY16" s="543"/>
      <c r="IZ16" s="543"/>
      <c r="JA16" s="543"/>
      <c r="JB16" s="543"/>
      <c r="JC16" s="543"/>
      <c r="JD16" s="543"/>
      <c r="JE16" s="543"/>
      <c r="JF16" s="543"/>
      <c r="JG16" s="543"/>
      <c r="JH16" s="543"/>
      <c r="JI16" s="543"/>
      <c r="JJ16" s="543"/>
      <c r="JK16" s="543"/>
      <c r="JL16" s="543"/>
      <c r="JM16" s="543"/>
      <c r="JN16" s="543"/>
      <c r="JO16" s="543"/>
      <c r="JP16" s="543"/>
      <c r="JQ16" s="543"/>
      <c r="JR16" s="543"/>
      <c r="JS16" s="543"/>
      <c r="JT16" s="543"/>
      <c r="JU16" s="543"/>
      <c r="JV16" s="543"/>
      <c r="JW16" s="543"/>
      <c r="JX16" s="543"/>
      <c r="JY16" s="543"/>
      <c r="JZ16" s="543"/>
      <c r="KA16" s="543"/>
      <c r="KB16" s="543"/>
      <c r="KC16" s="543"/>
      <c r="KD16" s="543"/>
      <c r="KE16" s="543"/>
      <c r="KF16" s="543"/>
      <c r="KG16" s="543"/>
      <c r="KH16" s="543"/>
      <c r="KI16" s="543"/>
      <c r="KJ16" s="543"/>
      <c r="KK16" s="543"/>
      <c r="KL16" s="543"/>
      <c r="KM16" s="543"/>
      <c r="KN16" s="543"/>
      <c r="KO16" s="543"/>
      <c r="KP16" s="543"/>
      <c r="KQ16" s="543"/>
      <c r="KR16" s="543"/>
      <c r="KS16" s="543"/>
      <c r="KT16" s="543"/>
      <c r="KU16" s="543"/>
      <c r="KV16" s="543"/>
      <c r="KW16" s="543"/>
      <c r="KX16" s="543"/>
      <c r="KY16" s="543"/>
      <c r="KZ16" s="543"/>
      <c r="LA16" s="543"/>
      <c r="LB16" s="543"/>
      <c r="LC16" s="543"/>
      <c r="LD16" s="543"/>
      <c r="LE16" s="543"/>
      <c r="LF16" s="543"/>
      <c r="LG16" s="543"/>
      <c r="LH16" s="543"/>
      <c r="LI16" s="543"/>
      <c r="LJ16" s="543"/>
      <c r="LK16" s="543"/>
      <c r="LL16" s="543"/>
      <c r="LM16" s="543"/>
      <c r="LN16" s="543"/>
      <c r="LO16" s="543"/>
      <c r="LP16" s="543"/>
      <c r="LQ16" s="543"/>
      <c r="LR16" s="543"/>
      <c r="LS16" s="543"/>
      <c r="LT16" s="543"/>
      <c r="LU16" s="543"/>
      <c r="LV16" s="543"/>
      <c r="LW16" s="543"/>
      <c r="LX16" s="543"/>
      <c r="LY16" s="543"/>
      <c r="LZ16" s="543"/>
      <c r="MA16" s="543"/>
      <c r="MB16" s="543"/>
      <c r="MC16" s="543"/>
      <c r="MD16" s="543"/>
      <c r="ME16" s="543"/>
      <c r="MF16" s="543"/>
      <c r="MG16" s="543"/>
      <c r="MH16" s="543"/>
      <c r="MI16" s="543"/>
      <c r="MJ16" s="543"/>
      <c r="MK16" s="543"/>
      <c r="ML16" s="543"/>
      <c r="MM16" s="543"/>
      <c r="MN16" s="543"/>
      <c r="MO16" s="543"/>
      <c r="MP16" s="543"/>
      <c r="MQ16" s="543"/>
      <c r="MR16" s="543"/>
      <c r="MS16" s="543"/>
      <c r="MT16" s="543"/>
      <c r="MU16" s="543"/>
      <c r="MV16" s="543"/>
      <c r="MW16" s="543"/>
      <c r="MX16" s="543"/>
      <c r="MY16" s="543"/>
      <c r="MZ16" s="543"/>
      <c r="NA16" s="543"/>
      <c r="NB16" s="543"/>
      <c r="NC16" s="543"/>
      <c r="ND16" s="543"/>
      <c r="NE16" s="543"/>
      <c r="NF16" s="543"/>
      <c r="NG16" s="543"/>
      <c r="NH16" s="543"/>
      <c r="NI16" s="543"/>
      <c r="NJ16" s="543"/>
      <c r="NK16" s="543"/>
      <c r="NL16" s="543"/>
      <c r="NM16" s="543"/>
      <c r="NN16" s="543"/>
      <c r="NO16" s="543"/>
      <c r="NP16" s="543"/>
      <c r="NQ16" s="543"/>
      <c r="NR16" s="543"/>
      <c r="NS16" s="543"/>
      <c r="NT16" s="543"/>
      <c r="NU16" s="543"/>
      <c r="NV16" s="543"/>
      <c r="NW16" s="543"/>
      <c r="NX16" s="543"/>
      <c r="NY16" s="543"/>
      <c r="NZ16" s="543"/>
      <c r="OA16" s="543"/>
      <c r="OB16" s="543"/>
      <c r="OC16" s="543"/>
      <c r="OD16" s="543"/>
      <c r="OE16" s="543"/>
      <c r="OF16" s="543"/>
      <c r="OG16" s="543"/>
      <c r="OH16" s="543"/>
      <c r="OI16" s="543"/>
      <c r="OJ16" s="543"/>
      <c r="OK16" s="543"/>
      <c r="OL16" s="543"/>
      <c r="OM16" s="543"/>
      <c r="ON16" s="543"/>
      <c r="OO16" s="543"/>
      <c r="OP16" s="543"/>
      <c r="OQ16" s="543"/>
      <c r="OR16" s="543"/>
      <c r="OS16" s="543"/>
      <c r="OT16" s="543"/>
      <c r="OU16" s="543"/>
      <c r="OV16" s="543"/>
      <c r="OW16" s="543"/>
      <c r="OX16" s="543"/>
      <c r="OY16" s="543"/>
      <c r="OZ16" s="543"/>
      <c r="PA16" s="543"/>
      <c r="PB16" s="543"/>
      <c r="PC16" s="543"/>
      <c r="PD16" s="543"/>
      <c r="PE16" s="543"/>
      <c r="PF16" s="543"/>
      <c r="PG16" s="543"/>
      <c r="PH16" s="543"/>
      <c r="PI16" s="543"/>
      <c r="PJ16" s="543"/>
      <c r="PK16" s="543"/>
      <c r="PL16" s="543"/>
      <c r="PM16" s="543"/>
      <c r="PN16" s="543"/>
      <c r="PO16" s="543"/>
      <c r="PP16" s="543"/>
      <c r="PQ16" s="543"/>
      <c r="PR16" s="543"/>
      <c r="PS16" s="543"/>
      <c r="PT16" s="543"/>
      <c r="PU16" s="543"/>
      <c r="PV16" s="543"/>
      <c r="PW16" s="543"/>
      <c r="PX16" s="543"/>
      <c r="PY16" s="543"/>
      <c r="PZ16" s="543"/>
      <c r="QA16" s="543"/>
      <c r="QB16" s="543"/>
      <c r="QC16" s="543"/>
      <c r="QD16" s="543"/>
      <c r="QE16" s="543"/>
      <c r="QF16" s="543"/>
      <c r="QG16" s="543"/>
      <c r="QH16" s="543"/>
      <c r="QI16" s="543"/>
      <c r="QJ16" s="543"/>
      <c r="QK16" s="543"/>
      <c r="QL16" s="543"/>
      <c r="QM16" s="543"/>
      <c r="QN16" s="543"/>
      <c r="QO16" s="543"/>
      <c r="QP16" s="543"/>
      <c r="QQ16" s="543"/>
      <c r="QR16" s="543"/>
      <c r="QS16" s="543"/>
      <c r="QT16" s="543"/>
      <c r="QU16" s="543"/>
      <c r="QV16" s="543"/>
      <c r="QW16" s="543"/>
      <c r="QX16" s="543"/>
      <c r="QY16" s="543"/>
      <c r="QZ16" s="543"/>
      <c r="RA16" s="543"/>
      <c r="RB16" s="543"/>
      <c r="RC16" s="543"/>
      <c r="RD16" s="543"/>
      <c r="RE16" s="543"/>
      <c r="RF16" s="543"/>
      <c r="RG16" s="543"/>
      <c r="RH16" s="543"/>
      <c r="RI16" s="543"/>
      <c r="RJ16" s="543"/>
      <c r="RK16" s="543"/>
      <c r="RL16" s="543"/>
      <c r="RM16" s="543"/>
      <c r="RN16" s="543"/>
      <c r="RO16" s="543"/>
      <c r="RP16" s="543"/>
      <c r="RQ16" s="543"/>
      <c r="RR16" s="543"/>
      <c r="RS16" s="543"/>
      <c r="RT16" s="543"/>
      <c r="RU16" s="543"/>
      <c r="RV16" s="543"/>
      <c r="RW16" s="543"/>
      <c r="RX16" s="543"/>
      <c r="RY16" s="543"/>
      <c r="RZ16" s="543"/>
      <c r="SA16" s="543"/>
      <c r="SB16" s="543"/>
      <c r="SC16" s="543"/>
      <c r="SD16" s="543"/>
      <c r="SE16" s="543"/>
      <c r="SF16" s="543"/>
      <c r="SG16" s="543"/>
      <c r="SH16" s="543"/>
      <c r="SI16" s="543"/>
      <c r="SJ16" s="543"/>
      <c r="SK16" s="543"/>
      <c r="SL16" s="543"/>
      <c r="SM16" s="543"/>
      <c r="SN16" s="543"/>
      <c r="SO16" s="543"/>
      <c r="SP16" s="543"/>
      <c r="SQ16" s="543"/>
      <c r="SR16" s="543"/>
      <c r="SS16" s="543"/>
      <c r="ST16" s="543"/>
      <c r="SU16" s="543"/>
      <c r="SV16" s="543"/>
      <c r="SW16" s="543"/>
      <c r="SX16" s="543"/>
      <c r="SY16" s="543"/>
      <c r="SZ16" s="543"/>
      <c r="TA16" s="543"/>
      <c r="TB16" s="543"/>
      <c r="TC16" s="543"/>
      <c r="TD16" s="543"/>
      <c r="TE16" s="543"/>
      <c r="TF16" s="543"/>
      <c r="TG16" s="543"/>
      <c r="TH16" s="543"/>
      <c r="TI16" s="543"/>
      <c r="TJ16" s="543"/>
      <c r="TK16" s="543"/>
      <c r="TL16" s="543"/>
      <c r="TM16" s="543"/>
      <c r="TN16" s="543"/>
      <c r="TO16" s="543"/>
      <c r="TP16" s="543"/>
      <c r="TQ16" s="543"/>
      <c r="TR16" s="543"/>
      <c r="TS16" s="543"/>
      <c r="TT16" s="543"/>
      <c r="TU16" s="543"/>
      <c r="TV16" s="543"/>
      <c r="TW16" s="543"/>
      <c r="TX16" s="543"/>
      <c r="TY16" s="543"/>
      <c r="TZ16" s="543"/>
      <c r="UA16" s="543"/>
      <c r="UB16" s="543"/>
      <c r="UC16" s="543"/>
      <c r="UD16" s="543"/>
      <c r="UE16" s="543"/>
      <c r="UF16" s="543"/>
      <c r="UG16" s="543"/>
      <c r="UH16" s="543"/>
      <c r="UI16" s="543"/>
      <c r="UJ16" s="543"/>
      <c r="UK16" s="543"/>
      <c r="UL16" s="543"/>
      <c r="UM16" s="543"/>
      <c r="UN16" s="543"/>
      <c r="UO16" s="543"/>
      <c r="UP16" s="543"/>
      <c r="UQ16" s="543"/>
      <c r="UR16" s="543"/>
      <c r="US16" s="543"/>
      <c r="UT16" s="543"/>
      <c r="UU16" s="543"/>
      <c r="UV16" s="543"/>
      <c r="UW16" s="543"/>
      <c r="UX16" s="543"/>
      <c r="UY16" s="543"/>
      <c r="UZ16" s="543"/>
      <c r="VA16" s="543"/>
      <c r="VB16" s="543"/>
      <c r="VC16" s="543"/>
      <c r="VD16" s="543"/>
      <c r="VE16" s="543"/>
      <c r="VF16" s="543"/>
      <c r="VG16" s="543"/>
      <c r="VH16" s="543"/>
      <c r="VI16" s="543"/>
      <c r="VJ16" s="543"/>
      <c r="VK16" s="543"/>
      <c r="VL16" s="543"/>
      <c r="VM16" s="543"/>
      <c r="VN16" s="543"/>
      <c r="VO16" s="543"/>
      <c r="VP16" s="543"/>
      <c r="VQ16" s="543"/>
      <c r="VR16" s="543"/>
      <c r="VS16" s="543"/>
      <c r="VT16" s="543"/>
      <c r="VU16" s="543"/>
      <c r="VV16" s="543"/>
      <c r="VW16" s="543"/>
      <c r="VX16" s="543"/>
      <c r="VY16" s="543"/>
      <c r="VZ16" s="543"/>
      <c r="WA16" s="543"/>
      <c r="WB16" s="543"/>
      <c r="WC16" s="543"/>
      <c r="WD16" s="543"/>
      <c r="WE16" s="543"/>
      <c r="WF16" s="543"/>
      <c r="WG16" s="543"/>
      <c r="WH16" s="543"/>
      <c r="WI16" s="543"/>
      <c r="WJ16" s="543"/>
      <c r="WK16" s="543"/>
      <c r="WL16" s="543"/>
      <c r="WM16" s="543"/>
      <c r="WN16" s="543"/>
      <c r="WO16" s="543"/>
      <c r="WP16" s="543"/>
      <c r="WQ16" s="543"/>
      <c r="WR16" s="543"/>
      <c r="WS16" s="543"/>
      <c r="WT16" s="543"/>
      <c r="WU16" s="543"/>
      <c r="WV16" s="543"/>
      <c r="WW16" s="543"/>
      <c r="WX16" s="543"/>
      <c r="WY16" s="543"/>
      <c r="WZ16" s="543"/>
      <c r="XA16" s="543"/>
      <c r="XB16" s="543"/>
      <c r="XC16" s="543"/>
      <c r="XD16" s="543"/>
      <c r="XE16" s="543"/>
      <c r="XF16" s="543"/>
      <c r="XG16" s="543"/>
      <c r="XH16" s="543"/>
      <c r="XI16" s="543"/>
      <c r="XJ16" s="543"/>
      <c r="XK16" s="543"/>
      <c r="XL16" s="543"/>
      <c r="XM16" s="543"/>
      <c r="XN16" s="543"/>
      <c r="XO16" s="543"/>
      <c r="XP16" s="543"/>
      <c r="XQ16" s="543"/>
      <c r="XR16" s="543"/>
      <c r="XS16" s="543"/>
      <c r="XT16" s="543"/>
      <c r="XU16" s="543"/>
      <c r="XV16" s="543"/>
      <c r="XW16" s="543"/>
      <c r="XX16" s="543"/>
      <c r="XY16" s="543"/>
      <c r="XZ16" s="543"/>
      <c r="YA16" s="543"/>
      <c r="YB16" s="543"/>
      <c r="YC16" s="543"/>
      <c r="YD16" s="543"/>
      <c r="YE16" s="543"/>
      <c r="YF16" s="543"/>
      <c r="YG16" s="543"/>
      <c r="YH16" s="543"/>
      <c r="YI16" s="543"/>
      <c r="YJ16" s="543"/>
      <c r="YK16" s="543"/>
      <c r="YL16" s="543"/>
      <c r="YM16" s="543"/>
      <c r="YN16" s="543"/>
      <c r="YO16" s="543"/>
      <c r="YP16" s="543"/>
      <c r="YQ16" s="543"/>
      <c r="YR16" s="543"/>
      <c r="YS16" s="543"/>
      <c r="YT16" s="543"/>
      <c r="YU16" s="543"/>
      <c r="YV16" s="543"/>
      <c r="YW16" s="543"/>
      <c r="YX16" s="543"/>
      <c r="YY16" s="543"/>
      <c r="YZ16" s="543"/>
      <c r="ZA16" s="543"/>
      <c r="ZB16" s="543"/>
      <c r="ZC16" s="543"/>
      <c r="ZD16" s="543"/>
      <c r="ZE16" s="543"/>
      <c r="ZF16" s="543"/>
      <c r="ZG16" s="543"/>
      <c r="ZH16" s="543"/>
      <c r="ZI16" s="543"/>
      <c r="ZJ16" s="543"/>
      <c r="ZK16" s="543"/>
      <c r="ZL16" s="543"/>
      <c r="ZM16" s="543"/>
      <c r="ZN16" s="543"/>
      <c r="ZO16" s="543"/>
      <c r="ZP16" s="543"/>
      <c r="ZQ16" s="543"/>
      <c r="ZR16" s="543"/>
      <c r="ZS16" s="543"/>
      <c r="ZT16" s="543"/>
      <c r="ZU16" s="543"/>
      <c r="ZV16" s="543"/>
      <c r="ZW16" s="543"/>
      <c r="ZX16" s="543"/>
      <c r="ZY16" s="543"/>
      <c r="ZZ16" s="543"/>
      <c r="AAA16" s="543"/>
      <c r="AAB16" s="543"/>
      <c r="AAC16" s="543"/>
      <c r="AAD16" s="543"/>
      <c r="AAE16" s="543"/>
      <c r="AAF16" s="543"/>
      <c r="AAG16" s="543"/>
      <c r="AAH16" s="543"/>
      <c r="AAI16" s="543"/>
      <c r="AAJ16" s="543"/>
      <c r="AAK16" s="543"/>
      <c r="AAL16" s="543"/>
      <c r="AAM16" s="543"/>
      <c r="AAN16" s="543"/>
      <c r="AAO16" s="543"/>
      <c r="AAP16" s="543"/>
      <c r="AAQ16" s="543"/>
      <c r="AAR16" s="543"/>
      <c r="AAS16" s="543"/>
      <c r="AAT16" s="543"/>
      <c r="AAU16" s="543"/>
      <c r="AAV16" s="543"/>
      <c r="AAW16" s="543"/>
      <c r="AAX16" s="543"/>
      <c r="AAY16" s="543"/>
      <c r="AAZ16" s="543"/>
      <c r="ABA16" s="543"/>
      <c r="ABB16" s="543"/>
      <c r="ABC16" s="543"/>
      <c r="ABD16" s="543"/>
      <c r="ABE16" s="543"/>
      <c r="ABF16" s="543"/>
      <c r="ABG16" s="543"/>
      <c r="ABH16" s="543"/>
      <c r="ABI16" s="543"/>
      <c r="ABJ16" s="543"/>
      <c r="ABK16" s="543"/>
      <c r="ABL16" s="543"/>
      <c r="ABM16" s="543"/>
      <c r="ABN16" s="543"/>
      <c r="ABO16" s="543"/>
      <c r="ABP16" s="543"/>
      <c r="ABQ16" s="543"/>
      <c r="ABR16" s="543"/>
      <c r="ABS16" s="543"/>
      <c r="ABT16" s="543"/>
      <c r="ABU16" s="543"/>
      <c r="ABV16" s="543"/>
      <c r="ABW16" s="543"/>
      <c r="ABX16" s="543"/>
      <c r="ABY16" s="543"/>
      <c r="ABZ16" s="543"/>
      <c r="ACA16" s="543"/>
      <c r="ACB16" s="543"/>
      <c r="ACC16" s="543"/>
      <c r="ACD16" s="543"/>
      <c r="ACE16" s="543"/>
      <c r="ACF16" s="543"/>
      <c r="ACG16" s="543"/>
      <c r="ACH16" s="543"/>
      <c r="ACI16" s="543"/>
      <c r="ACJ16" s="543"/>
      <c r="ACK16" s="543"/>
      <c r="ACL16" s="543"/>
      <c r="ACM16" s="543"/>
      <c r="ACN16" s="543"/>
      <c r="ACO16" s="543"/>
      <c r="ACP16" s="543"/>
      <c r="ACQ16" s="543"/>
      <c r="ACR16" s="543"/>
      <c r="ACS16" s="543"/>
      <c r="ACT16" s="543"/>
      <c r="ACU16" s="543"/>
      <c r="ACV16" s="543"/>
      <c r="ACW16" s="543"/>
      <c r="ACX16" s="543"/>
      <c r="ACY16" s="543"/>
      <c r="ACZ16" s="543"/>
      <c r="ADA16" s="543"/>
      <c r="ADB16" s="543"/>
      <c r="ADC16" s="543"/>
      <c r="ADD16" s="543"/>
      <c r="ADE16" s="543"/>
      <c r="ADF16" s="543"/>
      <c r="ADG16" s="543"/>
      <c r="ADH16" s="543"/>
      <c r="ADI16" s="543"/>
      <c r="ADJ16" s="543"/>
      <c r="ADK16" s="543"/>
      <c r="ADL16" s="543"/>
      <c r="ADM16" s="543"/>
      <c r="ADN16" s="543"/>
      <c r="ADO16" s="543"/>
      <c r="ADP16" s="543"/>
      <c r="ADQ16" s="543"/>
      <c r="ADR16" s="543"/>
      <c r="ADS16" s="543"/>
      <c r="ADT16" s="543"/>
      <c r="ADU16" s="543"/>
      <c r="ADV16" s="543"/>
      <c r="ADW16" s="543"/>
      <c r="ADX16" s="543"/>
      <c r="ADY16" s="543"/>
      <c r="ADZ16" s="543"/>
      <c r="AEA16" s="543"/>
      <c r="AEB16" s="543"/>
      <c r="AEC16" s="543"/>
      <c r="AED16" s="543"/>
      <c r="AEE16" s="543"/>
      <c r="AEF16" s="543"/>
      <c r="AEG16" s="543"/>
      <c r="AEH16" s="543"/>
      <c r="AEI16" s="543"/>
      <c r="AEJ16" s="543"/>
      <c r="AEK16" s="543"/>
      <c r="AEL16" s="543"/>
      <c r="AEM16" s="543"/>
      <c r="AEN16" s="543"/>
      <c r="AEO16" s="543"/>
      <c r="AEP16" s="543"/>
      <c r="AEQ16" s="543"/>
      <c r="AER16" s="543"/>
      <c r="AES16" s="543"/>
      <c r="AET16" s="543"/>
      <c r="AEU16" s="543"/>
      <c r="AEV16" s="543"/>
      <c r="AEW16" s="543"/>
      <c r="AEX16" s="543"/>
      <c r="AEY16" s="543"/>
      <c r="AEZ16" s="543"/>
      <c r="AFA16" s="543"/>
      <c r="AFB16" s="543"/>
      <c r="AFC16" s="543"/>
      <c r="AFD16" s="543"/>
      <c r="AFE16" s="543"/>
      <c r="AFF16" s="543"/>
      <c r="AFG16" s="543"/>
      <c r="AFH16" s="543"/>
      <c r="AFI16" s="543"/>
      <c r="AFJ16" s="543"/>
      <c r="AFK16" s="543"/>
      <c r="AFL16" s="543"/>
      <c r="AFM16" s="543"/>
      <c r="AFN16" s="543"/>
      <c r="AFO16" s="543"/>
      <c r="AFP16" s="543"/>
      <c r="AFQ16" s="543"/>
      <c r="AFR16" s="543"/>
      <c r="AFS16" s="543"/>
      <c r="AFT16" s="543"/>
      <c r="AFU16" s="543"/>
      <c r="AFV16" s="543"/>
      <c r="AFW16" s="543"/>
      <c r="AFX16" s="543"/>
      <c r="AFY16" s="543"/>
      <c r="AFZ16" s="543"/>
      <c r="AGA16" s="543"/>
      <c r="AGB16" s="543"/>
      <c r="AGC16" s="543"/>
      <c r="AGD16" s="543"/>
      <c r="AGE16" s="543"/>
      <c r="AGF16" s="543"/>
      <c r="AGG16" s="543"/>
      <c r="AGH16" s="543"/>
      <c r="AGI16" s="543"/>
      <c r="AGJ16" s="543"/>
      <c r="AGK16" s="543"/>
      <c r="AGL16" s="543"/>
      <c r="AGM16" s="543"/>
      <c r="AGN16" s="543"/>
      <c r="AGO16" s="543"/>
      <c r="AGP16" s="543"/>
      <c r="AGQ16" s="543"/>
      <c r="AGR16" s="543"/>
      <c r="AGS16" s="543"/>
      <c r="AGT16" s="543"/>
      <c r="AGU16" s="543"/>
      <c r="AGV16" s="543"/>
      <c r="AGW16" s="543"/>
      <c r="AGX16" s="543"/>
      <c r="AGY16" s="543"/>
      <c r="AGZ16" s="543"/>
      <c r="AHA16" s="543"/>
      <c r="AHB16" s="543"/>
      <c r="AHC16" s="543"/>
      <c r="AHD16" s="543"/>
      <c r="AHE16" s="543"/>
      <c r="AHF16" s="543"/>
      <c r="AHG16" s="543"/>
      <c r="AHH16" s="543"/>
      <c r="AHI16" s="543"/>
      <c r="AHJ16" s="543"/>
      <c r="AHK16" s="543"/>
      <c r="AHL16" s="543"/>
      <c r="AHM16" s="543"/>
      <c r="AHN16" s="543"/>
      <c r="AHO16" s="543"/>
      <c r="AHP16" s="543"/>
      <c r="AHQ16" s="543"/>
      <c r="AHR16" s="543"/>
      <c r="AHS16" s="543"/>
      <c r="AHT16" s="543"/>
      <c r="AHU16" s="543"/>
      <c r="AHV16" s="543"/>
      <c r="AHW16" s="543"/>
      <c r="AHX16" s="543"/>
      <c r="AHY16" s="543"/>
      <c r="AHZ16" s="543"/>
      <c r="AIA16" s="543"/>
      <c r="AIB16" s="543"/>
      <c r="AIC16" s="543"/>
      <c r="AID16" s="543"/>
      <c r="AIE16" s="543"/>
      <c r="AIF16" s="543"/>
      <c r="AIG16" s="543"/>
      <c r="AIH16" s="543"/>
      <c r="AII16" s="543"/>
      <c r="AIJ16" s="543"/>
      <c r="AIK16" s="543"/>
      <c r="AIL16" s="543"/>
      <c r="AIM16" s="543"/>
      <c r="AIN16" s="543"/>
      <c r="AIO16" s="543"/>
      <c r="AIP16" s="543"/>
      <c r="AIQ16" s="543"/>
      <c r="AIR16" s="543"/>
      <c r="AIS16" s="543"/>
      <c r="AIT16" s="543"/>
      <c r="AIU16" s="543"/>
      <c r="AIV16" s="543"/>
      <c r="AIW16" s="543"/>
      <c r="AIX16" s="543"/>
      <c r="AIY16" s="543"/>
      <c r="AIZ16" s="543"/>
      <c r="AJA16" s="543"/>
      <c r="AJB16" s="543"/>
      <c r="AJC16" s="543"/>
      <c r="AJD16" s="543"/>
      <c r="AJE16" s="543"/>
      <c r="AJF16" s="543"/>
      <c r="AJG16" s="543"/>
      <c r="AJH16" s="543"/>
      <c r="AJI16" s="543"/>
      <c r="AJJ16" s="543"/>
      <c r="AJK16" s="543"/>
      <c r="AJL16" s="543"/>
      <c r="AJM16" s="543"/>
      <c r="AJN16" s="543"/>
      <c r="AJO16" s="543"/>
      <c r="AJP16" s="543"/>
      <c r="AJQ16" s="543"/>
      <c r="AJR16" s="543"/>
      <c r="AJS16" s="543"/>
      <c r="AJT16" s="543"/>
      <c r="AJU16" s="543"/>
      <c r="AJV16" s="543"/>
      <c r="AJW16" s="543"/>
      <c r="AJX16" s="543"/>
      <c r="AJY16" s="543"/>
      <c r="AJZ16" s="543"/>
      <c r="AKA16" s="543"/>
      <c r="AKB16" s="543"/>
      <c r="AKC16" s="543"/>
      <c r="AKD16" s="543"/>
      <c r="AKE16" s="543"/>
      <c r="AKF16" s="543"/>
      <c r="AKG16" s="543"/>
      <c r="AKH16" s="543"/>
      <c r="AKI16" s="543"/>
      <c r="AKJ16" s="543"/>
      <c r="AKK16" s="543"/>
      <c r="AKL16" s="543"/>
      <c r="AKM16" s="543"/>
      <c r="AKN16" s="543"/>
      <c r="AKO16" s="543"/>
      <c r="AKP16" s="543"/>
      <c r="AKQ16" s="543"/>
      <c r="AKR16" s="543"/>
      <c r="AKS16" s="543"/>
      <c r="AKT16" s="543"/>
      <c r="AKU16" s="543"/>
      <c r="AKV16" s="543"/>
    </row>
    <row r="17" spans="1:30" s="487" customFormat="1" ht="30" x14ac:dyDescent="0.25">
      <c r="A17" s="388">
        <v>11</v>
      </c>
      <c r="B17" s="330" t="s">
        <v>242</v>
      </c>
      <c r="C17" s="638" t="s">
        <v>13</v>
      </c>
      <c r="D17" s="638"/>
      <c r="E17" s="638"/>
      <c r="F17" s="638"/>
      <c r="G17" s="535">
        <v>864000</v>
      </c>
      <c r="H17" s="546">
        <v>864000</v>
      </c>
      <c r="I17" s="485"/>
      <c r="J17" s="485"/>
      <c r="K17" s="551">
        <v>864000</v>
      </c>
      <c r="L17" s="552"/>
      <c r="M17" s="525">
        <v>864000</v>
      </c>
      <c r="N17" s="537">
        <v>864000</v>
      </c>
      <c r="O17" s="537">
        <v>864000</v>
      </c>
      <c r="P17" s="537">
        <v>0</v>
      </c>
      <c r="Q17" s="538">
        <v>864000</v>
      </c>
      <c r="R17" s="537">
        <v>864000</v>
      </c>
      <c r="S17" s="537">
        <v>0</v>
      </c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</row>
    <row r="18" spans="1:30" ht="14.45" customHeight="1" x14ac:dyDescent="0.25">
      <c r="A18" s="388">
        <v>12</v>
      </c>
      <c r="B18" s="330" t="s">
        <v>153</v>
      </c>
      <c r="C18" s="638" t="s">
        <v>63</v>
      </c>
      <c r="D18" s="638"/>
      <c r="E18" s="638"/>
      <c r="F18" s="638"/>
      <c r="G18" s="546">
        <v>50000</v>
      </c>
      <c r="H18" s="546">
        <v>50000</v>
      </c>
      <c r="I18" s="159"/>
      <c r="J18" s="159"/>
      <c r="K18" s="547">
        <v>50000</v>
      </c>
      <c r="L18" s="548"/>
      <c r="M18" s="524">
        <v>50000</v>
      </c>
      <c r="N18" s="549">
        <v>50000</v>
      </c>
      <c r="O18" s="549">
        <v>50000</v>
      </c>
      <c r="P18" s="549">
        <v>0</v>
      </c>
      <c r="Q18" s="550">
        <v>5560</v>
      </c>
      <c r="R18" s="549">
        <v>5560</v>
      </c>
      <c r="S18" s="549">
        <v>0</v>
      </c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</row>
    <row r="19" spans="1:30" s="487" customFormat="1" ht="30" customHeight="1" x14ac:dyDescent="0.25">
      <c r="A19" s="396">
        <v>13</v>
      </c>
      <c r="B19" s="340" t="s">
        <v>32</v>
      </c>
      <c r="C19" s="639" t="s">
        <v>119</v>
      </c>
      <c r="D19" s="639"/>
      <c r="E19" s="639"/>
      <c r="F19" s="639"/>
      <c r="G19" s="554">
        <v>103749700</v>
      </c>
      <c r="H19" s="555">
        <v>103749700</v>
      </c>
      <c r="I19" s="405"/>
      <c r="J19" s="405"/>
      <c r="K19" s="555">
        <v>73150000</v>
      </c>
      <c r="L19" s="555">
        <v>30599700</v>
      </c>
      <c r="M19" s="556">
        <v>103749700</v>
      </c>
      <c r="N19" s="557">
        <v>103749700</v>
      </c>
      <c r="O19" s="558">
        <v>71967071</v>
      </c>
      <c r="P19" s="558">
        <v>31782629</v>
      </c>
      <c r="Q19" s="559">
        <v>96480388</v>
      </c>
      <c r="R19" s="560">
        <v>64928072</v>
      </c>
      <c r="S19" s="560">
        <v>31552316</v>
      </c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</row>
    <row r="20" spans="1:30" s="487" customFormat="1" ht="23.45" customHeight="1" x14ac:dyDescent="0.25">
      <c r="A20" s="396">
        <v>14</v>
      </c>
      <c r="B20" s="340" t="s">
        <v>96</v>
      </c>
      <c r="C20" s="639" t="s">
        <v>12</v>
      </c>
      <c r="D20" s="639"/>
      <c r="E20" s="639"/>
      <c r="F20" s="639"/>
      <c r="G20" s="536">
        <v>15316470</v>
      </c>
      <c r="H20" s="555">
        <v>15316470</v>
      </c>
      <c r="I20" s="405"/>
      <c r="J20" s="405"/>
      <c r="K20" s="555">
        <v>11116470</v>
      </c>
      <c r="L20" s="555">
        <v>4200000</v>
      </c>
      <c r="M20" s="556">
        <v>15316470</v>
      </c>
      <c r="N20" s="557">
        <v>15316470</v>
      </c>
      <c r="O20" s="558"/>
      <c r="P20" s="558"/>
      <c r="Q20" s="559">
        <v>14189796</v>
      </c>
      <c r="R20" s="560">
        <v>9959846</v>
      </c>
      <c r="S20" s="560">
        <v>4229950</v>
      </c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</row>
    <row r="21" spans="1:30" x14ac:dyDescent="0.25">
      <c r="A21" s="388">
        <v>15</v>
      </c>
      <c r="B21" s="330" t="s">
        <v>46</v>
      </c>
      <c r="C21" s="638" t="s">
        <v>19</v>
      </c>
      <c r="D21" s="638"/>
      <c r="E21" s="638"/>
      <c r="F21" s="638"/>
      <c r="G21" s="546">
        <v>1200000</v>
      </c>
      <c r="H21" s="546">
        <v>1200000</v>
      </c>
      <c r="I21" s="159"/>
      <c r="J21" s="159"/>
      <c r="K21" s="547">
        <v>1200000</v>
      </c>
      <c r="L21" s="561"/>
      <c r="M21" s="524">
        <v>1200000</v>
      </c>
      <c r="N21" s="549">
        <v>900000</v>
      </c>
      <c r="O21" s="549">
        <v>884563</v>
      </c>
      <c r="P21" s="549">
        <v>15437</v>
      </c>
      <c r="Q21" s="550">
        <v>289005</v>
      </c>
      <c r="R21" s="549">
        <v>273568</v>
      </c>
      <c r="S21" s="549">
        <v>15437</v>
      </c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</row>
    <row r="22" spans="1:30" x14ac:dyDescent="0.25">
      <c r="A22" s="388">
        <v>16</v>
      </c>
      <c r="B22" s="330" t="s">
        <v>47</v>
      </c>
      <c r="C22" s="421" t="s">
        <v>20</v>
      </c>
      <c r="D22" s="421"/>
      <c r="E22" s="421"/>
      <c r="F22" s="421"/>
      <c r="G22" s="546">
        <v>1100000</v>
      </c>
      <c r="H22" s="546">
        <v>1100000</v>
      </c>
      <c r="I22" s="159"/>
      <c r="J22" s="159"/>
      <c r="K22" s="547">
        <v>1100000</v>
      </c>
      <c r="L22" s="561"/>
      <c r="M22" s="524">
        <v>1100000</v>
      </c>
      <c r="N22" s="549">
        <v>1172180</v>
      </c>
      <c r="O22" s="549">
        <v>1166668</v>
      </c>
      <c r="P22" s="549">
        <v>5512</v>
      </c>
      <c r="Q22" s="550">
        <v>1172180</v>
      </c>
      <c r="R22" s="549">
        <v>1166668</v>
      </c>
      <c r="S22" s="549">
        <v>5512</v>
      </c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</row>
    <row r="23" spans="1:30" x14ac:dyDescent="0.25">
      <c r="A23" s="388">
        <v>17</v>
      </c>
      <c r="B23" s="330" t="s">
        <v>48</v>
      </c>
      <c r="C23" s="638" t="s">
        <v>24</v>
      </c>
      <c r="D23" s="638"/>
      <c r="E23" s="638"/>
      <c r="F23" s="638"/>
      <c r="G23" s="546">
        <v>420000</v>
      </c>
      <c r="H23" s="546">
        <v>420000</v>
      </c>
      <c r="I23" s="159"/>
      <c r="J23" s="159"/>
      <c r="K23" s="547">
        <v>420000</v>
      </c>
      <c r="L23" s="561"/>
      <c r="M23" s="524">
        <v>420000</v>
      </c>
      <c r="N23" s="549">
        <v>618403</v>
      </c>
      <c r="O23" s="549">
        <v>618403</v>
      </c>
      <c r="P23" s="549">
        <v>0</v>
      </c>
      <c r="Q23" s="550">
        <v>618403</v>
      </c>
      <c r="R23" s="549">
        <v>618403</v>
      </c>
      <c r="S23" s="549">
        <v>0</v>
      </c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</row>
    <row r="24" spans="1:30" x14ac:dyDescent="0.25">
      <c r="A24" s="388">
        <v>18</v>
      </c>
      <c r="B24" s="330" t="s">
        <v>147</v>
      </c>
      <c r="C24" s="638" t="s">
        <v>16</v>
      </c>
      <c r="D24" s="638"/>
      <c r="E24" s="638"/>
      <c r="F24" s="638"/>
      <c r="G24" s="546">
        <v>540000</v>
      </c>
      <c r="H24" s="546">
        <v>540000</v>
      </c>
      <c r="I24" s="159"/>
      <c r="J24" s="159"/>
      <c r="K24" s="547">
        <v>540000</v>
      </c>
      <c r="L24" s="561"/>
      <c r="M24" s="524">
        <v>540000</v>
      </c>
      <c r="N24" s="549">
        <v>540000</v>
      </c>
      <c r="O24" s="549">
        <v>540000</v>
      </c>
      <c r="P24" s="549">
        <v>0</v>
      </c>
      <c r="Q24" s="550">
        <v>296593</v>
      </c>
      <c r="R24" s="549">
        <v>296593</v>
      </c>
      <c r="S24" s="549">
        <v>0</v>
      </c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</row>
    <row r="25" spans="1:30" x14ac:dyDescent="0.25">
      <c r="A25" s="388">
        <v>19</v>
      </c>
      <c r="B25" s="330" t="s">
        <v>49</v>
      </c>
      <c r="C25" s="638" t="s">
        <v>15</v>
      </c>
      <c r="D25" s="638"/>
      <c r="E25" s="638"/>
      <c r="F25" s="638"/>
      <c r="G25" s="546">
        <v>1600000</v>
      </c>
      <c r="H25" s="546">
        <v>1600000</v>
      </c>
      <c r="I25" s="159"/>
      <c r="J25" s="159"/>
      <c r="K25" s="547">
        <v>1600000</v>
      </c>
      <c r="L25" s="561"/>
      <c r="M25" s="524">
        <v>1600000</v>
      </c>
      <c r="N25" s="549">
        <v>1600000</v>
      </c>
      <c r="O25" s="549">
        <v>1600000</v>
      </c>
      <c r="P25" s="549">
        <v>0</v>
      </c>
      <c r="Q25" s="550">
        <v>1407647</v>
      </c>
      <c r="R25" s="549">
        <v>1407647</v>
      </c>
      <c r="S25" s="549">
        <v>0</v>
      </c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</row>
    <row r="26" spans="1:30" x14ac:dyDescent="0.25">
      <c r="A26" s="388">
        <v>20</v>
      </c>
      <c r="B26" s="330" t="s">
        <v>50</v>
      </c>
      <c r="C26" s="638" t="s">
        <v>18</v>
      </c>
      <c r="D26" s="638"/>
      <c r="E26" s="638"/>
      <c r="F26" s="638"/>
      <c r="G26" s="546"/>
      <c r="H26" s="159"/>
      <c r="I26" s="159"/>
      <c r="J26" s="159"/>
      <c r="K26" s="547"/>
      <c r="L26" s="561"/>
      <c r="M26" s="524"/>
      <c r="N26" s="549"/>
      <c r="O26" s="549"/>
      <c r="P26" s="549"/>
      <c r="Q26" s="550"/>
      <c r="R26" s="549"/>
      <c r="S26" s="549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</row>
    <row r="27" spans="1:30" x14ac:dyDescent="0.25">
      <c r="A27" s="388">
        <v>21</v>
      </c>
      <c r="B27" s="330" t="s">
        <v>303</v>
      </c>
      <c r="C27" s="421" t="s">
        <v>302</v>
      </c>
      <c r="D27" s="421"/>
      <c r="E27" s="421"/>
      <c r="F27" s="421"/>
      <c r="G27" s="546"/>
      <c r="H27" s="159"/>
      <c r="I27" s="159"/>
      <c r="J27" s="159"/>
      <c r="K27" s="547"/>
      <c r="L27" s="561"/>
      <c r="M27" s="524"/>
      <c r="N27" s="549"/>
      <c r="O27" s="549"/>
      <c r="P27" s="549"/>
      <c r="Q27" s="550"/>
      <c r="R27" s="549"/>
      <c r="S27" s="549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</row>
    <row r="28" spans="1:30" x14ac:dyDescent="0.25">
      <c r="A28" s="388">
        <v>22</v>
      </c>
      <c r="B28" s="330" t="s">
        <v>51</v>
      </c>
      <c r="C28" s="638" t="s">
        <v>22</v>
      </c>
      <c r="D28" s="638"/>
      <c r="E28" s="638"/>
      <c r="F28" s="638"/>
      <c r="G28" s="546">
        <v>1000000</v>
      </c>
      <c r="H28" s="546">
        <v>1000000</v>
      </c>
      <c r="I28" s="485"/>
      <c r="J28" s="159"/>
      <c r="K28" s="547">
        <v>1000000</v>
      </c>
      <c r="L28" s="561"/>
      <c r="M28" s="524">
        <v>1000000</v>
      </c>
      <c r="N28" s="549">
        <v>1968848</v>
      </c>
      <c r="O28" s="549">
        <v>1454248</v>
      </c>
      <c r="P28" s="549">
        <v>514600</v>
      </c>
      <c r="Q28" s="550">
        <v>1968848</v>
      </c>
      <c r="R28" s="549">
        <v>1454248</v>
      </c>
      <c r="S28" s="549">
        <v>514600</v>
      </c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</row>
    <row r="29" spans="1:30" x14ac:dyDescent="0.25">
      <c r="A29" s="388">
        <v>23</v>
      </c>
      <c r="B29" s="330" t="s">
        <v>53</v>
      </c>
      <c r="C29" s="638" t="s">
        <v>17</v>
      </c>
      <c r="D29" s="638"/>
      <c r="E29" s="638"/>
      <c r="F29" s="638"/>
      <c r="G29" s="546">
        <v>2300000</v>
      </c>
      <c r="H29" s="546">
        <v>2300000</v>
      </c>
      <c r="I29" s="159"/>
      <c r="J29" s="159"/>
      <c r="K29" s="547">
        <v>2300000</v>
      </c>
      <c r="L29" s="561"/>
      <c r="M29" s="524">
        <v>2300000</v>
      </c>
      <c r="N29" s="549">
        <v>1360567</v>
      </c>
      <c r="O29" s="549">
        <v>1360567</v>
      </c>
      <c r="P29" s="549">
        <v>0</v>
      </c>
      <c r="Q29" s="550">
        <v>515101</v>
      </c>
      <c r="R29" s="549">
        <v>515101</v>
      </c>
      <c r="S29" s="549">
        <v>0</v>
      </c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</row>
    <row r="30" spans="1:30" x14ac:dyDescent="0.25">
      <c r="A30" s="388">
        <v>24</v>
      </c>
      <c r="B30" s="330" t="s">
        <v>52</v>
      </c>
      <c r="C30" s="421" t="s">
        <v>21</v>
      </c>
      <c r="D30" s="421"/>
      <c r="E30" s="421"/>
      <c r="F30" s="421"/>
      <c r="G30" s="546">
        <v>200000</v>
      </c>
      <c r="H30" s="546">
        <v>200000</v>
      </c>
      <c r="I30" s="159"/>
      <c r="J30" s="159"/>
      <c r="K30" s="547">
        <v>200000</v>
      </c>
      <c r="L30" s="561"/>
      <c r="M30" s="524">
        <v>200000</v>
      </c>
      <c r="N30" s="549">
        <v>200000</v>
      </c>
      <c r="O30" s="549">
        <v>165410</v>
      </c>
      <c r="P30" s="549">
        <v>34590</v>
      </c>
      <c r="Q30" s="550">
        <v>122165</v>
      </c>
      <c r="R30" s="549">
        <v>65055</v>
      </c>
      <c r="S30" s="549">
        <v>57110</v>
      </c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</row>
    <row r="31" spans="1:30" x14ac:dyDescent="0.25">
      <c r="A31" s="388">
        <v>25</v>
      </c>
      <c r="B31" s="330" t="s">
        <v>148</v>
      </c>
      <c r="C31" s="638" t="s">
        <v>23</v>
      </c>
      <c r="D31" s="638"/>
      <c r="E31" s="638"/>
      <c r="F31" s="638"/>
      <c r="G31" s="546">
        <v>2275000</v>
      </c>
      <c r="H31" s="546">
        <v>2275000</v>
      </c>
      <c r="I31" s="159"/>
      <c r="J31" s="159"/>
      <c r="K31" s="547">
        <v>2275000</v>
      </c>
      <c r="L31" s="561"/>
      <c r="M31" s="524">
        <v>2249000</v>
      </c>
      <c r="N31" s="549">
        <v>2249000</v>
      </c>
      <c r="O31" s="549">
        <v>2239000</v>
      </c>
      <c r="P31" s="549">
        <v>10000</v>
      </c>
      <c r="Q31" s="550">
        <v>1108315</v>
      </c>
      <c r="R31" s="549">
        <v>1102659</v>
      </c>
      <c r="S31" s="549">
        <v>5656</v>
      </c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</row>
    <row r="32" spans="1:30" x14ac:dyDescent="0.25">
      <c r="A32" s="388">
        <v>26</v>
      </c>
      <c r="B32" s="330" t="s">
        <v>61</v>
      </c>
      <c r="C32" s="638" t="s">
        <v>62</v>
      </c>
      <c r="D32" s="638"/>
      <c r="E32" s="638"/>
      <c r="F32" s="638"/>
      <c r="G32" s="535"/>
      <c r="H32" s="159"/>
      <c r="I32" s="159"/>
      <c r="J32" s="159"/>
      <c r="K32" s="562"/>
      <c r="L32" s="561"/>
      <c r="M32" s="524">
        <v>26000</v>
      </c>
      <c r="N32" s="549">
        <v>26000</v>
      </c>
      <c r="O32" s="549">
        <v>26000</v>
      </c>
      <c r="P32" s="549">
        <v>0</v>
      </c>
      <c r="Q32" s="550">
        <v>26000</v>
      </c>
      <c r="R32" s="549">
        <v>26000</v>
      </c>
      <c r="S32" s="549">
        <v>0</v>
      </c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</row>
    <row r="33" spans="1:19" x14ac:dyDescent="0.25">
      <c r="A33" s="388">
        <v>27</v>
      </c>
      <c r="B33" s="330" t="s">
        <v>383</v>
      </c>
      <c r="C33" s="421" t="s">
        <v>382</v>
      </c>
      <c r="D33" s="421"/>
      <c r="E33" s="421"/>
      <c r="F33" s="421"/>
      <c r="G33" s="535"/>
      <c r="H33" s="563"/>
      <c r="I33" s="485"/>
      <c r="J33" s="485"/>
      <c r="K33" s="564"/>
      <c r="L33" s="564"/>
      <c r="M33" s="525"/>
      <c r="N33" s="537">
        <v>2</v>
      </c>
      <c r="O33" s="537">
        <v>2</v>
      </c>
      <c r="P33" s="537"/>
      <c r="Q33" s="538">
        <v>2</v>
      </c>
      <c r="R33" s="549">
        <v>2</v>
      </c>
      <c r="S33" s="549"/>
    </row>
    <row r="34" spans="1:19" x14ac:dyDescent="0.25">
      <c r="A34" s="396">
        <v>28</v>
      </c>
      <c r="B34" s="340" t="s">
        <v>31</v>
      </c>
      <c r="C34" s="639" t="s">
        <v>120</v>
      </c>
      <c r="D34" s="639"/>
      <c r="E34" s="639"/>
      <c r="F34" s="639"/>
      <c r="G34" s="536">
        <v>10635000</v>
      </c>
      <c r="H34" s="536">
        <v>10635000</v>
      </c>
      <c r="I34" s="405"/>
      <c r="J34" s="405"/>
      <c r="K34" s="539">
        <v>10635000</v>
      </c>
      <c r="L34" s="565"/>
      <c r="M34" s="556">
        <v>10635000</v>
      </c>
      <c r="N34" s="557">
        <v>10635000</v>
      </c>
      <c r="O34" s="558"/>
      <c r="P34" s="558"/>
      <c r="Q34" s="559">
        <v>7524259</v>
      </c>
      <c r="R34" s="560">
        <v>6925944</v>
      </c>
      <c r="S34" s="560">
        <v>598315</v>
      </c>
    </row>
    <row r="35" spans="1:19" x14ac:dyDescent="0.25">
      <c r="A35" s="388">
        <v>29</v>
      </c>
      <c r="B35" s="330" t="s">
        <v>243</v>
      </c>
      <c r="C35" s="421" t="s">
        <v>26</v>
      </c>
      <c r="D35" s="397"/>
      <c r="E35" s="397"/>
      <c r="F35" s="397"/>
      <c r="G35" s="540"/>
      <c r="H35" s="159"/>
      <c r="I35" s="159"/>
      <c r="J35" s="159"/>
      <c r="K35" s="562"/>
      <c r="L35" s="561"/>
      <c r="M35" s="524"/>
      <c r="N35" s="549"/>
      <c r="O35" s="549"/>
      <c r="P35" s="549"/>
      <c r="Q35" s="550"/>
      <c r="R35" s="549"/>
      <c r="S35" s="549"/>
    </row>
    <row r="36" spans="1:19" x14ac:dyDescent="0.25">
      <c r="A36" s="388">
        <v>30</v>
      </c>
      <c r="B36" s="330" t="s">
        <v>244</v>
      </c>
      <c r="C36" s="421" t="s">
        <v>25</v>
      </c>
      <c r="D36" s="397"/>
      <c r="E36" s="397"/>
      <c r="F36" s="397"/>
      <c r="G36" s="540"/>
      <c r="H36" s="159"/>
      <c r="I36" s="159"/>
      <c r="J36" s="159"/>
      <c r="K36" s="562"/>
      <c r="L36" s="561"/>
      <c r="M36" s="524"/>
      <c r="N36" s="549"/>
      <c r="O36" s="549"/>
      <c r="P36" s="549"/>
      <c r="Q36" s="550"/>
      <c r="R36" s="549"/>
      <c r="S36" s="549"/>
    </row>
    <row r="37" spans="1:19" x14ac:dyDescent="0.25">
      <c r="A37" s="396">
        <v>31</v>
      </c>
      <c r="B37" s="340" t="s">
        <v>135</v>
      </c>
      <c r="C37" s="422" t="s">
        <v>122</v>
      </c>
      <c r="D37" s="422"/>
      <c r="E37" s="422"/>
      <c r="F37" s="422"/>
      <c r="G37" s="539"/>
      <c r="H37" s="405"/>
      <c r="I37" s="405"/>
      <c r="J37" s="405"/>
      <c r="K37" s="566"/>
      <c r="L37" s="565"/>
      <c r="M37" s="489"/>
      <c r="N37" s="560"/>
      <c r="O37" s="560"/>
      <c r="P37" s="560"/>
      <c r="Q37" s="567"/>
      <c r="R37" s="560"/>
      <c r="S37" s="560"/>
    </row>
    <row r="38" spans="1:19" x14ac:dyDescent="0.25">
      <c r="A38" s="388">
        <v>32</v>
      </c>
      <c r="B38" s="330" t="s">
        <v>245</v>
      </c>
      <c r="C38" s="421" t="s">
        <v>30</v>
      </c>
      <c r="D38" s="397"/>
      <c r="E38" s="397"/>
      <c r="F38" s="397"/>
      <c r="G38" s="540"/>
      <c r="H38" s="159"/>
      <c r="I38" s="159"/>
      <c r="J38" s="159"/>
      <c r="K38" s="562"/>
      <c r="L38" s="561"/>
      <c r="M38" s="524"/>
      <c r="N38" s="549"/>
      <c r="O38" s="549"/>
      <c r="P38" s="549"/>
      <c r="Q38" s="550"/>
      <c r="R38" s="549"/>
      <c r="S38" s="549"/>
    </row>
    <row r="39" spans="1:19" x14ac:dyDescent="0.25">
      <c r="A39" s="388">
        <v>33</v>
      </c>
      <c r="B39" s="330" t="s">
        <v>246</v>
      </c>
      <c r="C39" s="421" t="s">
        <v>42</v>
      </c>
      <c r="D39" s="397"/>
      <c r="E39" s="397"/>
      <c r="F39" s="397"/>
      <c r="G39" s="540"/>
      <c r="H39" s="159"/>
      <c r="I39" s="159"/>
      <c r="J39" s="159"/>
      <c r="K39" s="562"/>
      <c r="L39" s="561"/>
      <c r="M39" s="524"/>
      <c r="N39" s="549"/>
      <c r="O39" s="549"/>
      <c r="P39" s="549"/>
      <c r="Q39" s="550"/>
      <c r="R39" s="549"/>
      <c r="S39" s="549"/>
    </row>
    <row r="40" spans="1:19" x14ac:dyDescent="0.25">
      <c r="A40" s="388">
        <v>34</v>
      </c>
      <c r="B40" s="330" t="s">
        <v>159</v>
      </c>
      <c r="C40" s="421" t="s">
        <v>158</v>
      </c>
      <c r="D40" s="397"/>
      <c r="E40" s="397"/>
      <c r="F40" s="397"/>
      <c r="G40" s="540"/>
      <c r="H40" s="159"/>
      <c r="I40" s="159"/>
      <c r="J40" s="159"/>
      <c r="K40" s="562"/>
      <c r="L40" s="561"/>
      <c r="M40" s="524"/>
      <c r="N40" s="549"/>
      <c r="O40" s="549"/>
      <c r="P40" s="549"/>
      <c r="Q40" s="550"/>
      <c r="R40" s="549"/>
      <c r="S40" s="549"/>
    </row>
    <row r="41" spans="1:19" x14ac:dyDescent="0.25">
      <c r="A41" s="396">
        <v>35</v>
      </c>
      <c r="B41" s="401" t="s">
        <v>123</v>
      </c>
      <c r="C41" s="422" t="s">
        <v>124</v>
      </c>
      <c r="D41" s="422"/>
      <c r="E41" s="422"/>
      <c r="F41" s="422"/>
      <c r="G41" s="539"/>
      <c r="H41" s="405"/>
      <c r="I41" s="405"/>
      <c r="J41" s="405"/>
      <c r="K41" s="566"/>
      <c r="L41" s="565"/>
      <c r="M41" s="489"/>
      <c r="N41" s="560">
        <v>0</v>
      </c>
      <c r="O41" s="560"/>
      <c r="P41" s="560"/>
      <c r="Q41" s="567"/>
      <c r="R41" s="560"/>
      <c r="S41" s="560"/>
    </row>
    <row r="42" spans="1:19" x14ac:dyDescent="0.25">
      <c r="A42" s="388">
        <v>36</v>
      </c>
      <c r="B42" s="391" t="s">
        <v>363</v>
      </c>
      <c r="C42" s="392" t="s">
        <v>364</v>
      </c>
      <c r="D42" s="397"/>
      <c r="E42" s="397"/>
      <c r="F42" s="397"/>
      <c r="G42" s="540"/>
      <c r="H42" s="568"/>
      <c r="I42" s="568"/>
      <c r="J42" s="569"/>
      <c r="K42" s="570"/>
      <c r="L42" s="571"/>
      <c r="M42" s="572"/>
      <c r="N42" s="537">
        <v>0</v>
      </c>
      <c r="O42" s="537"/>
      <c r="P42" s="537"/>
      <c r="Q42" s="538">
        <v>0</v>
      </c>
      <c r="R42" s="549"/>
      <c r="S42" s="549"/>
    </row>
    <row r="43" spans="1:19" ht="15" customHeight="1" x14ac:dyDescent="0.25">
      <c r="A43" s="388">
        <v>37</v>
      </c>
      <c r="B43" s="391" t="s">
        <v>368</v>
      </c>
      <c r="C43" s="392" t="s">
        <v>369</v>
      </c>
      <c r="D43" s="397"/>
      <c r="E43" s="397"/>
      <c r="F43" s="397"/>
      <c r="G43" s="540"/>
      <c r="H43" s="568"/>
      <c r="I43" s="568"/>
      <c r="J43" s="569"/>
      <c r="K43" s="570"/>
      <c r="L43" s="571"/>
      <c r="M43" s="572"/>
      <c r="N43" s="537">
        <v>447602</v>
      </c>
      <c r="O43" s="537">
        <v>447602</v>
      </c>
      <c r="P43" s="537"/>
      <c r="Q43" s="538">
        <v>0</v>
      </c>
      <c r="R43" s="549">
        <v>0</v>
      </c>
      <c r="S43" s="549"/>
    </row>
    <row r="44" spans="1:19" x14ac:dyDescent="0.25">
      <c r="A44" s="388">
        <v>38</v>
      </c>
      <c r="B44" s="330" t="s">
        <v>247</v>
      </c>
      <c r="C44" s="421" t="s">
        <v>98</v>
      </c>
      <c r="D44" s="397"/>
      <c r="E44" s="397"/>
      <c r="F44" s="397"/>
      <c r="G44" s="535">
        <v>2360000</v>
      </c>
      <c r="H44" s="546"/>
      <c r="I44" s="535">
        <v>2360000</v>
      </c>
      <c r="J44" s="159"/>
      <c r="K44" s="547">
        <v>2360000</v>
      </c>
      <c r="L44" s="561"/>
      <c r="M44" s="524">
        <v>2360000</v>
      </c>
      <c r="N44" s="549">
        <v>2360000</v>
      </c>
      <c r="O44" s="549">
        <v>2360000</v>
      </c>
      <c r="P44" s="549"/>
      <c r="Q44" s="550">
        <v>296063</v>
      </c>
      <c r="R44" s="549">
        <v>296063</v>
      </c>
      <c r="S44" s="549"/>
    </row>
    <row r="45" spans="1:19" x14ac:dyDescent="0.25">
      <c r="A45" s="388">
        <v>39</v>
      </c>
      <c r="B45" s="330" t="s">
        <v>248</v>
      </c>
      <c r="C45" s="421" t="s">
        <v>36</v>
      </c>
      <c r="D45" s="397"/>
      <c r="E45" s="397"/>
      <c r="F45" s="397"/>
      <c r="G45" s="535">
        <v>640000</v>
      </c>
      <c r="H45" s="546"/>
      <c r="I45" s="535">
        <v>640000</v>
      </c>
      <c r="J45" s="159"/>
      <c r="K45" s="547">
        <v>640000</v>
      </c>
      <c r="L45" s="561"/>
      <c r="M45" s="524">
        <v>640000</v>
      </c>
      <c r="N45" s="549">
        <v>760853</v>
      </c>
      <c r="O45" s="549">
        <v>760853</v>
      </c>
      <c r="P45" s="549"/>
      <c r="Q45" s="550">
        <v>79937</v>
      </c>
      <c r="R45" s="549">
        <v>79937</v>
      </c>
      <c r="S45" s="549"/>
    </row>
    <row r="46" spans="1:19" x14ac:dyDescent="0.25">
      <c r="A46" s="396">
        <v>40</v>
      </c>
      <c r="B46" s="340" t="s">
        <v>125</v>
      </c>
      <c r="C46" s="422" t="s">
        <v>126</v>
      </c>
      <c r="D46" s="422"/>
      <c r="E46" s="422"/>
      <c r="F46" s="422"/>
      <c r="G46" s="573">
        <v>3000000</v>
      </c>
      <c r="H46" s="329">
        <v>0</v>
      </c>
      <c r="I46" s="574">
        <v>3000000</v>
      </c>
      <c r="J46" s="405"/>
      <c r="K46" s="574">
        <v>3000000</v>
      </c>
      <c r="L46" s="565"/>
      <c r="M46" s="556">
        <v>3000000</v>
      </c>
      <c r="N46" s="557">
        <v>3568455</v>
      </c>
      <c r="O46" s="558"/>
      <c r="P46" s="558"/>
      <c r="Q46" s="559">
        <v>376000</v>
      </c>
      <c r="R46" s="560">
        <v>376000</v>
      </c>
      <c r="S46" s="560"/>
    </row>
    <row r="47" spans="1:19" x14ac:dyDescent="0.25">
      <c r="A47" s="388">
        <v>41</v>
      </c>
      <c r="B47" s="330" t="s">
        <v>249</v>
      </c>
      <c r="C47" s="421" t="s">
        <v>35</v>
      </c>
      <c r="D47" s="397"/>
      <c r="E47" s="397"/>
      <c r="F47" s="397"/>
      <c r="G47" s="540"/>
      <c r="H47" s="159"/>
      <c r="I47" s="159"/>
      <c r="J47" s="159"/>
      <c r="K47" s="562"/>
      <c r="L47" s="561"/>
      <c r="M47" s="524"/>
      <c r="N47" s="549"/>
      <c r="O47" s="549"/>
      <c r="P47" s="549"/>
      <c r="Q47" s="550"/>
      <c r="R47" s="549"/>
      <c r="S47" s="549"/>
    </row>
    <row r="48" spans="1:19" x14ac:dyDescent="0.25">
      <c r="A48" s="388">
        <v>42</v>
      </c>
      <c r="B48" s="330" t="s">
        <v>150</v>
      </c>
      <c r="C48" s="421" t="s">
        <v>37</v>
      </c>
      <c r="D48" s="421"/>
      <c r="E48" s="421"/>
      <c r="F48" s="421"/>
      <c r="G48" s="535"/>
      <c r="H48" s="159"/>
      <c r="I48" s="159"/>
      <c r="J48" s="159"/>
      <c r="K48" s="562"/>
      <c r="L48" s="561"/>
      <c r="M48" s="524"/>
      <c r="N48" s="549"/>
      <c r="O48" s="549"/>
      <c r="P48" s="549"/>
      <c r="Q48" s="550"/>
      <c r="R48" s="549"/>
      <c r="S48" s="549"/>
    </row>
    <row r="49" spans="1:984" x14ac:dyDescent="0.25">
      <c r="A49" s="396">
        <v>43</v>
      </c>
      <c r="B49" s="340" t="s">
        <v>127</v>
      </c>
      <c r="C49" s="422" t="s">
        <v>128</v>
      </c>
      <c r="D49" s="422"/>
      <c r="E49" s="422"/>
      <c r="F49" s="422"/>
      <c r="G49" s="539"/>
      <c r="H49" s="405"/>
      <c r="I49" s="405"/>
      <c r="J49" s="405"/>
      <c r="K49" s="566"/>
      <c r="L49" s="565"/>
      <c r="M49" s="489"/>
      <c r="N49" s="560"/>
      <c r="O49" s="560"/>
      <c r="P49" s="560"/>
      <c r="Q49" s="567"/>
      <c r="R49" s="560"/>
      <c r="S49" s="560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3"/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3"/>
      <c r="DB49" s="543"/>
      <c r="DC49" s="543"/>
      <c r="DD49" s="543"/>
      <c r="DE49" s="543"/>
      <c r="DF49" s="543"/>
      <c r="DG49" s="543"/>
      <c r="DH49" s="543"/>
      <c r="DI49" s="543"/>
      <c r="DJ49" s="543"/>
      <c r="DK49" s="543"/>
      <c r="DL49" s="543"/>
      <c r="DM49" s="543"/>
      <c r="DN49" s="543"/>
      <c r="DO49" s="543"/>
      <c r="DP49" s="543"/>
      <c r="DQ49" s="543"/>
      <c r="DR49" s="543"/>
      <c r="DS49" s="543"/>
      <c r="DT49" s="543"/>
      <c r="DU49" s="543"/>
      <c r="DV49" s="543"/>
      <c r="DW49" s="543"/>
      <c r="DX49" s="543"/>
      <c r="DY49" s="543"/>
      <c r="DZ49" s="543"/>
      <c r="EA49" s="543"/>
      <c r="EB49" s="543"/>
      <c r="EC49" s="543"/>
      <c r="ED49" s="543"/>
      <c r="EE49" s="543"/>
      <c r="EF49" s="543"/>
      <c r="EG49" s="543"/>
      <c r="EH49" s="543"/>
      <c r="EI49" s="543"/>
      <c r="EJ49" s="543"/>
      <c r="EK49" s="543"/>
      <c r="EL49" s="543"/>
      <c r="EM49" s="543"/>
      <c r="EN49" s="543"/>
      <c r="EO49" s="543"/>
      <c r="EP49" s="543"/>
      <c r="EQ49" s="543"/>
      <c r="ER49" s="543"/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543"/>
      <c r="FD49" s="543"/>
      <c r="FE49" s="543"/>
      <c r="FF49" s="543"/>
      <c r="FG49" s="543"/>
      <c r="FH49" s="543"/>
      <c r="FI49" s="543"/>
      <c r="FJ49" s="543"/>
      <c r="FK49" s="543"/>
      <c r="FL49" s="543"/>
      <c r="FM49" s="543"/>
      <c r="FN49" s="543"/>
      <c r="FO49" s="543"/>
      <c r="FP49" s="543"/>
      <c r="FQ49" s="543"/>
      <c r="FR49" s="543"/>
      <c r="FS49" s="543"/>
      <c r="FT49" s="543"/>
      <c r="FU49" s="543"/>
      <c r="FV49" s="543"/>
      <c r="FW49" s="543"/>
      <c r="FX49" s="543"/>
      <c r="FY49" s="543"/>
      <c r="FZ49" s="543"/>
      <c r="GA49" s="543"/>
      <c r="GB49" s="543"/>
      <c r="GC49" s="543"/>
      <c r="GD49" s="543"/>
      <c r="GE49" s="543"/>
      <c r="GF49" s="543"/>
      <c r="GG49" s="543"/>
      <c r="GH49" s="543"/>
      <c r="GI49" s="543"/>
      <c r="GJ49" s="543"/>
      <c r="GK49" s="543"/>
      <c r="GL49" s="543"/>
      <c r="GM49" s="543"/>
      <c r="GN49" s="543"/>
      <c r="GO49" s="543"/>
      <c r="GP49" s="543"/>
      <c r="GQ49" s="543"/>
      <c r="GR49" s="543"/>
      <c r="GS49" s="543"/>
      <c r="GT49" s="543"/>
      <c r="GU49" s="543"/>
      <c r="GV49" s="543"/>
      <c r="GW49" s="543"/>
      <c r="GX49" s="543"/>
      <c r="GY49" s="543"/>
      <c r="GZ49" s="543"/>
      <c r="HA49" s="543"/>
      <c r="HB49" s="543"/>
      <c r="HC49" s="543"/>
      <c r="HD49" s="543"/>
      <c r="HE49" s="543"/>
      <c r="HF49" s="543"/>
      <c r="HG49" s="543"/>
      <c r="HH49" s="543"/>
      <c r="HI49" s="543"/>
      <c r="HJ49" s="543"/>
      <c r="HK49" s="543"/>
      <c r="HL49" s="543"/>
      <c r="HM49" s="543"/>
      <c r="HN49" s="543"/>
      <c r="HO49" s="543"/>
      <c r="HP49" s="543"/>
      <c r="HQ49" s="543"/>
      <c r="HR49" s="543"/>
      <c r="HS49" s="543"/>
      <c r="HT49" s="543"/>
      <c r="HU49" s="543"/>
      <c r="HV49" s="543"/>
      <c r="HW49" s="543"/>
      <c r="HX49" s="543"/>
      <c r="HY49" s="543"/>
      <c r="HZ49" s="543"/>
      <c r="IA49" s="543"/>
      <c r="IB49" s="543"/>
      <c r="IC49" s="543"/>
      <c r="ID49" s="543"/>
      <c r="IE49" s="543"/>
      <c r="IF49" s="543"/>
      <c r="IG49" s="543"/>
      <c r="IH49" s="543"/>
      <c r="II49" s="543"/>
      <c r="IJ49" s="543"/>
      <c r="IK49" s="543"/>
      <c r="IL49" s="543"/>
      <c r="IM49" s="543"/>
      <c r="IN49" s="543"/>
      <c r="IO49" s="543"/>
      <c r="IP49" s="543"/>
      <c r="IQ49" s="543"/>
      <c r="IR49" s="543"/>
      <c r="IS49" s="543"/>
      <c r="IT49" s="543"/>
      <c r="IU49" s="543"/>
      <c r="IV49" s="543"/>
      <c r="IW49" s="543"/>
      <c r="IX49" s="543"/>
      <c r="IY49" s="543"/>
      <c r="IZ49" s="543"/>
      <c r="JA49" s="543"/>
      <c r="JB49" s="543"/>
      <c r="JC49" s="543"/>
      <c r="JD49" s="543"/>
      <c r="JE49" s="543"/>
      <c r="JF49" s="543"/>
      <c r="JG49" s="543"/>
      <c r="JH49" s="543"/>
      <c r="JI49" s="543"/>
      <c r="JJ49" s="543"/>
      <c r="JK49" s="543"/>
      <c r="JL49" s="543"/>
      <c r="JM49" s="543"/>
      <c r="JN49" s="543"/>
      <c r="JO49" s="543"/>
      <c r="JP49" s="543"/>
      <c r="JQ49" s="543"/>
      <c r="JR49" s="543"/>
      <c r="JS49" s="543"/>
      <c r="JT49" s="543"/>
      <c r="JU49" s="543"/>
      <c r="JV49" s="543"/>
      <c r="JW49" s="543"/>
      <c r="JX49" s="543"/>
      <c r="JY49" s="543"/>
      <c r="JZ49" s="543"/>
      <c r="KA49" s="543"/>
      <c r="KB49" s="543"/>
      <c r="KC49" s="543"/>
      <c r="KD49" s="543"/>
      <c r="KE49" s="543"/>
      <c r="KF49" s="543"/>
      <c r="KG49" s="543"/>
      <c r="KH49" s="543"/>
      <c r="KI49" s="543"/>
      <c r="KJ49" s="543"/>
      <c r="KK49" s="543"/>
      <c r="KL49" s="543"/>
      <c r="KM49" s="543"/>
      <c r="KN49" s="543"/>
      <c r="KO49" s="543"/>
      <c r="KP49" s="543"/>
      <c r="KQ49" s="543"/>
      <c r="KR49" s="543"/>
      <c r="KS49" s="543"/>
      <c r="KT49" s="543"/>
      <c r="KU49" s="543"/>
      <c r="KV49" s="543"/>
      <c r="KW49" s="543"/>
      <c r="KX49" s="543"/>
      <c r="KY49" s="543"/>
      <c r="KZ49" s="543"/>
      <c r="LA49" s="543"/>
      <c r="LB49" s="543"/>
      <c r="LC49" s="543"/>
      <c r="LD49" s="543"/>
      <c r="LE49" s="543"/>
      <c r="LF49" s="543"/>
      <c r="LG49" s="543"/>
      <c r="LH49" s="543"/>
      <c r="LI49" s="543"/>
      <c r="LJ49" s="543"/>
      <c r="LK49" s="543"/>
      <c r="LL49" s="543"/>
      <c r="LM49" s="543"/>
      <c r="LN49" s="543"/>
      <c r="LO49" s="543"/>
      <c r="LP49" s="543"/>
      <c r="LQ49" s="543"/>
      <c r="LR49" s="543"/>
      <c r="LS49" s="543"/>
      <c r="LT49" s="543"/>
      <c r="LU49" s="543"/>
      <c r="LV49" s="543"/>
      <c r="LW49" s="543"/>
      <c r="LX49" s="543"/>
      <c r="LY49" s="543"/>
      <c r="LZ49" s="543"/>
      <c r="MA49" s="543"/>
      <c r="MB49" s="543"/>
      <c r="MC49" s="543"/>
      <c r="MD49" s="543"/>
      <c r="ME49" s="543"/>
      <c r="MF49" s="543"/>
      <c r="MG49" s="543"/>
      <c r="MH49" s="543"/>
      <c r="MI49" s="543"/>
      <c r="MJ49" s="543"/>
      <c r="MK49" s="543"/>
      <c r="ML49" s="543"/>
      <c r="MM49" s="543"/>
      <c r="MN49" s="543"/>
      <c r="MO49" s="543"/>
      <c r="MP49" s="543"/>
      <c r="MQ49" s="543"/>
      <c r="MR49" s="543"/>
      <c r="MS49" s="543"/>
      <c r="MT49" s="543"/>
      <c r="MU49" s="543"/>
      <c r="MV49" s="543"/>
      <c r="MW49" s="543"/>
      <c r="MX49" s="543"/>
      <c r="MY49" s="543"/>
      <c r="MZ49" s="543"/>
      <c r="NA49" s="543"/>
      <c r="NB49" s="543"/>
      <c r="NC49" s="543"/>
      <c r="ND49" s="543"/>
      <c r="NE49" s="543"/>
      <c r="NF49" s="543"/>
      <c r="NG49" s="543"/>
      <c r="NH49" s="543"/>
      <c r="NI49" s="543"/>
      <c r="NJ49" s="543"/>
      <c r="NK49" s="543"/>
      <c r="NL49" s="543"/>
      <c r="NM49" s="543"/>
      <c r="NN49" s="543"/>
      <c r="NO49" s="543"/>
      <c r="NP49" s="543"/>
      <c r="NQ49" s="543"/>
      <c r="NR49" s="543"/>
      <c r="NS49" s="543"/>
      <c r="NT49" s="543"/>
      <c r="NU49" s="543"/>
      <c r="NV49" s="543"/>
      <c r="NW49" s="543"/>
      <c r="NX49" s="543"/>
      <c r="NY49" s="543"/>
      <c r="NZ49" s="543"/>
      <c r="OA49" s="543"/>
      <c r="OB49" s="543"/>
      <c r="OC49" s="543"/>
      <c r="OD49" s="543"/>
      <c r="OE49" s="543"/>
      <c r="OF49" s="543"/>
      <c r="OG49" s="543"/>
      <c r="OH49" s="543"/>
      <c r="OI49" s="543"/>
      <c r="OJ49" s="543"/>
      <c r="OK49" s="543"/>
      <c r="OL49" s="543"/>
      <c r="OM49" s="543"/>
      <c r="ON49" s="543"/>
      <c r="OO49" s="543"/>
      <c r="OP49" s="543"/>
      <c r="OQ49" s="543"/>
      <c r="OR49" s="543"/>
      <c r="OS49" s="543"/>
      <c r="OT49" s="543"/>
      <c r="OU49" s="543"/>
      <c r="OV49" s="543"/>
      <c r="OW49" s="543"/>
      <c r="OX49" s="543"/>
      <c r="OY49" s="543"/>
      <c r="OZ49" s="543"/>
      <c r="PA49" s="543"/>
      <c r="PB49" s="543"/>
      <c r="PC49" s="543"/>
      <c r="PD49" s="543"/>
      <c r="PE49" s="543"/>
      <c r="PF49" s="543"/>
      <c r="PG49" s="543"/>
      <c r="PH49" s="543"/>
      <c r="PI49" s="543"/>
      <c r="PJ49" s="543"/>
      <c r="PK49" s="543"/>
      <c r="PL49" s="543"/>
      <c r="PM49" s="543"/>
      <c r="PN49" s="543"/>
      <c r="PO49" s="543"/>
      <c r="PP49" s="543"/>
      <c r="PQ49" s="543"/>
      <c r="PR49" s="543"/>
      <c r="PS49" s="543"/>
      <c r="PT49" s="543"/>
      <c r="PU49" s="543"/>
      <c r="PV49" s="543"/>
      <c r="PW49" s="543"/>
      <c r="PX49" s="543"/>
      <c r="PY49" s="543"/>
      <c r="PZ49" s="543"/>
      <c r="QA49" s="543"/>
      <c r="QB49" s="543"/>
      <c r="QC49" s="543"/>
      <c r="QD49" s="543"/>
      <c r="QE49" s="543"/>
      <c r="QF49" s="543"/>
      <c r="QG49" s="543"/>
      <c r="QH49" s="543"/>
      <c r="QI49" s="543"/>
      <c r="QJ49" s="543"/>
      <c r="QK49" s="543"/>
      <c r="QL49" s="543"/>
      <c r="QM49" s="543"/>
      <c r="QN49" s="543"/>
      <c r="QO49" s="543"/>
      <c r="QP49" s="543"/>
      <c r="QQ49" s="543"/>
      <c r="QR49" s="543"/>
      <c r="QS49" s="543"/>
      <c r="QT49" s="543"/>
      <c r="QU49" s="543"/>
      <c r="QV49" s="543"/>
      <c r="QW49" s="543"/>
      <c r="QX49" s="543"/>
      <c r="QY49" s="543"/>
      <c r="QZ49" s="543"/>
      <c r="RA49" s="543"/>
      <c r="RB49" s="543"/>
      <c r="RC49" s="543"/>
      <c r="RD49" s="543"/>
      <c r="RE49" s="543"/>
      <c r="RF49" s="543"/>
      <c r="RG49" s="543"/>
      <c r="RH49" s="543"/>
      <c r="RI49" s="543"/>
      <c r="RJ49" s="543"/>
      <c r="RK49" s="543"/>
      <c r="RL49" s="543"/>
      <c r="RM49" s="543"/>
      <c r="RN49" s="543"/>
      <c r="RO49" s="543"/>
      <c r="RP49" s="543"/>
      <c r="RQ49" s="543"/>
      <c r="RR49" s="543"/>
      <c r="RS49" s="543"/>
      <c r="RT49" s="543"/>
      <c r="RU49" s="543"/>
      <c r="RV49" s="543"/>
      <c r="RW49" s="543"/>
      <c r="RX49" s="543"/>
      <c r="RY49" s="543"/>
      <c r="RZ49" s="543"/>
      <c r="SA49" s="543"/>
      <c r="SB49" s="543"/>
      <c r="SC49" s="543"/>
      <c r="SD49" s="543"/>
      <c r="SE49" s="543"/>
      <c r="SF49" s="543"/>
      <c r="SG49" s="543"/>
      <c r="SH49" s="543"/>
      <c r="SI49" s="543"/>
      <c r="SJ49" s="543"/>
      <c r="SK49" s="543"/>
      <c r="SL49" s="543"/>
      <c r="SM49" s="543"/>
      <c r="SN49" s="543"/>
      <c r="SO49" s="543"/>
      <c r="SP49" s="543"/>
      <c r="SQ49" s="543"/>
      <c r="SR49" s="543"/>
      <c r="SS49" s="543"/>
      <c r="ST49" s="543"/>
      <c r="SU49" s="543"/>
      <c r="SV49" s="543"/>
      <c r="SW49" s="543"/>
      <c r="SX49" s="543"/>
      <c r="SY49" s="543"/>
      <c r="SZ49" s="543"/>
      <c r="TA49" s="543"/>
      <c r="TB49" s="543"/>
      <c r="TC49" s="543"/>
      <c r="TD49" s="543"/>
      <c r="TE49" s="543"/>
      <c r="TF49" s="543"/>
      <c r="TG49" s="543"/>
      <c r="TH49" s="543"/>
      <c r="TI49" s="543"/>
      <c r="TJ49" s="543"/>
      <c r="TK49" s="543"/>
      <c r="TL49" s="543"/>
      <c r="TM49" s="543"/>
      <c r="TN49" s="543"/>
      <c r="TO49" s="543"/>
      <c r="TP49" s="543"/>
      <c r="TQ49" s="543"/>
      <c r="TR49" s="543"/>
      <c r="TS49" s="543"/>
      <c r="TT49" s="543"/>
      <c r="TU49" s="543"/>
      <c r="TV49" s="543"/>
      <c r="TW49" s="543"/>
      <c r="TX49" s="543"/>
      <c r="TY49" s="543"/>
      <c r="TZ49" s="543"/>
      <c r="UA49" s="543"/>
      <c r="UB49" s="543"/>
      <c r="UC49" s="543"/>
      <c r="UD49" s="543"/>
      <c r="UE49" s="543"/>
      <c r="UF49" s="543"/>
      <c r="UG49" s="543"/>
      <c r="UH49" s="543"/>
      <c r="UI49" s="543"/>
      <c r="UJ49" s="543"/>
      <c r="UK49" s="543"/>
      <c r="UL49" s="543"/>
      <c r="UM49" s="543"/>
      <c r="UN49" s="543"/>
      <c r="UO49" s="543"/>
      <c r="UP49" s="543"/>
      <c r="UQ49" s="543"/>
      <c r="UR49" s="543"/>
      <c r="US49" s="543"/>
      <c r="UT49" s="543"/>
      <c r="UU49" s="543"/>
      <c r="UV49" s="543"/>
      <c r="UW49" s="543"/>
      <c r="UX49" s="543"/>
      <c r="UY49" s="543"/>
      <c r="UZ49" s="543"/>
      <c r="VA49" s="543"/>
      <c r="VB49" s="543"/>
      <c r="VC49" s="543"/>
      <c r="VD49" s="543"/>
      <c r="VE49" s="543"/>
      <c r="VF49" s="543"/>
      <c r="VG49" s="543"/>
      <c r="VH49" s="543"/>
      <c r="VI49" s="543"/>
      <c r="VJ49" s="543"/>
      <c r="VK49" s="543"/>
      <c r="VL49" s="543"/>
      <c r="VM49" s="543"/>
      <c r="VN49" s="543"/>
      <c r="VO49" s="543"/>
      <c r="VP49" s="543"/>
      <c r="VQ49" s="543"/>
      <c r="VR49" s="543"/>
      <c r="VS49" s="543"/>
      <c r="VT49" s="543"/>
      <c r="VU49" s="543"/>
      <c r="VV49" s="543"/>
      <c r="VW49" s="543"/>
      <c r="VX49" s="543"/>
      <c r="VY49" s="543"/>
      <c r="VZ49" s="543"/>
      <c r="WA49" s="543"/>
      <c r="WB49" s="543"/>
      <c r="WC49" s="543"/>
      <c r="WD49" s="543"/>
      <c r="WE49" s="543"/>
      <c r="WF49" s="543"/>
      <c r="WG49" s="543"/>
      <c r="WH49" s="543"/>
      <c r="WI49" s="543"/>
      <c r="WJ49" s="543"/>
      <c r="WK49" s="543"/>
      <c r="WL49" s="543"/>
      <c r="WM49" s="543"/>
      <c r="WN49" s="543"/>
      <c r="WO49" s="543"/>
      <c r="WP49" s="543"/>
      <c r="WQ49" s="543"/>
      <c r="WR49" s="543"/>
      <c r="WS49" s="543"/>
      <c r="WT49" s="543"/>
      <c r="WU49" s="543"/>
      <c r="WV49" s="543"/>
      <c r="WW49" s="543"/>
      <c r="WX49" s="543"/>
      <c r="WY49" s="543"/>
      <c r="WZ49" s="543"/>
      <c r="XA49" s="543"/>
      <c r="XB49" s="543"/>
      <c r="XC49" s="543"/>
      <c r="XD49" s="543"/>
      <c r="XE49" s="543"/>
      <c r="XF49" s="543"/>
      <c r="XG49" s="543"/>
      <c r="XH49" s="543"/>
      <c r="XI49" s="543"/>
      <c r="XJ49" s="543"/>
      <c r="XK49" s="543"/>
      <c r="XL49" s="543"/>
      <c r="XM49" s="543"/>
      <c r="XN49" s="543"/>
      <c r="XO49" s="543"/>
      <c r="XP49" s="543"/>
      <c r="XQ49" s="543"/>
      <c r="XR49" s="543"/>
      <c r="XS49" s="543"/>
      <c r="XT49" s="543"/>
      <c r="XU49" s="543"/>
      <c r="XV49" s="543"/>
      <c r="XW49" s="543"/>
      <c r="XX49" s="543"/>
      <c r="XY49" s="543"/>
      <c r="XZ49" s="543"/>
      <c r="YA49" s="543"/>
      <c r="YB49" s="543"/>
      <c r="YC49" s="543"/>
      <c r="YD49" s="543"/>
      <c r="YE49" s="543"/>
      <c r="YF49" s="543"/>
      <c r="YG49" s="543"/>
      <c r="YH49" s="543"/>
      <c r="YI49" s="543"/>
      <c r="YJ49" s="543"/>
      <c r="YK49" s="543"/>
      <c r="YL49" s="543"/>
      <c r="YM49" s="543"/>
      <c r="YN49" s="543"/>
      <c r="YO49" s="543"/>
      <c r="YP49" s="543"/>
      <c r="YQ49" s="543"/>
      <c r="YR49" s="543"/>
      <c r="YS49" s="543"/>
      <c r="YT49" s="543"/>
      <c r="YU49" s="543"/>
      <c r="YV49" s="543"/>
      <c r="YW49" s="543"/>
      <c r="YX49" s="543"/>
      <c r="YY49" s="543"/>
      <c r="YZ49" s="543"/>
      <c r="ZA49" s="543"/>
      <c r="ZB49" s="543"/>
      <c r="ZC49" s="543"/>
      <c r="ZD49" s="543"/>
      <c r="ZE49" s="543"/>
      <c r="ZF49" s="543"/>
      <c r="ZG49" s="543"/>
      <c r="ZH49" s="543"/>
      <c r="ZI49" s="543"/>
      <c r="ZJ49" s="543"/>
      <c r="ZK49" s="543"/>
      <c r="ZL49" s="543"/>
      <c r="ZM49" s="543"/>
      <c r="ZN49" s="543"/>
      <c r="ZO49" s="543"/>
      <c r="ZP49" s="543"/>
      <c r="ZQ49" s="543"/>
      <c r="ZR49" s="543"/>
      <c r="ZS49" s="543"/>
      <c r="ZT49" s="543"/>
      <c r="ZU49" s="543"/>
      <c r="ZV49" s="543"/>
      <c r="ZW49" s="543"/>
      <c r="ZX49" s="543"/>
      <c r="ZY49" s="543"/>
      <c r="ZZ49" s="543"/>
      <c r="AAA49" s="543"/>
      <c r="AAB49" s="543"/>
      <c r="AAC49" s="543"/>
      <c r="AAD49" s="543"/>
      <c r="AAE49" s="543"/>
      <c r="AAF49" s="543"/>
      <c r="AAG49" s="543"/>
      <c r="AAH49" s="543"/>
      <c r="AAI49" s="543"/>
      <c r="AAJ49" s="543"/>
      <c r="AAK49" s="543"/>
      <c r="AAL49" s="543"/>
      <c r="AAM49" s="543"/>
      <c r="AAN49" s="543"/>
      <c r="AAO49" s="543"/>
      <c r="AAP49" s="543"/>
      <c r="AAQ49" s="543"/>
      <c r="AAR49" s="543"/>
      <c r="AAS49" s="543"/>
      <c r="AAT49" s="543"/>
      <c r="AAU49" s="543"/>
      <c r="AAV49" s="543"/>
      <c r="AAW49" s="543"/>
      <c r="AAX49" s="543"/>
      <c r="AAY49" s="543"/>
      <c r="AAZ49" s="543"/>
      <c r="ABA49" s="543"/>
      <c r="ABB49" s="543"/>
      <c r="ABC49" s="543"/>
      <c r="ABD49" s="543"/>
      <c r="ABE49" s="543"/>
      <c r="ABF49" s="543"/>
      <c r="ABG49" s="543"/>
      <c r="ABH49" s="543"/>
      <c r="ABI49" s="543"/>
      <c r="ABJ49" s="543"/>
      <c r="ABK49" s="543"/>
      <c r="ABL49" s="543"/>
      <c r="ABM49" s="543"/>
      <c r="ABN49" s="543"/>
      <c r="ABO49" s="543"/>
      <c r="ABP49" s="543"/>
      <c r="ABQ49" s="543"/>
      <c r="ABR49" s="543"/>
      <c r="ABS49" s="543"/>
      <c r="ABT49" s="543"/>
      <c r="ABU49" s="543"/>
      <c r="ABV49" s="543"/>
      <c r="ABW49" s="543"/>
      <c r="ABX49" s="543"/>
      <c r="ABY49" s="543"/>
      <c r="ABZ49" s="543"/>
      <c r="ACA49" s="543"/>
      <c r="ACB49" s="543"/>
      <c r="ACC49" s="543"/>
      <c r="ACD49" s="543"/>
      <c r="ACE49" s="543"/>
      <c r="ACF49" s="543"/>
      <c r="ACG49" s="543"/>
      <c r="ACH49" s="543"/>
      <c r="ACI49" s="543"/>
      <c r="ACJ49" s="543"/>
      <c r="ACK49" s="543"/>
      <c r="ACL49" s="543"/>
      <c r="ACM49" s="543"/>
      <c r="ACN49" s="543"/>
      <c r="ACO49" s="543"/>
      <c r="ACP49" s="543"/>
      <c r="ACQ49" s="543"/>
      <c r="ACR49" s="543"/>
      <c r="ACS49" s="543"/>
      <c r="ACT49" s="543"/>
      <c r="ACU49" s="543"/>
      <c r="ACV49" s="543"/>
      <c r="ACW49" s="543"/>
      <c r="ACX49" s="543"/>
      <c r="ACY49" s="543"/>
      <c r="ACZ49" s="543"/>
      <c r="ADA49" s="543"/>
      <c r="ADB49" s="543"/>
      <c r="ADC49" s="543"/>
      <c r="ADD49" s="543"/>
      <c r="ADE49" s="543"/>
      <c r="ADF49" s="543"/>
      <c r="ADG49" s="543"/>
      <c r="ADH49" s="543"/>
      <c r="ADI49" s="543"/>
      <c r="ADJ49" s="543"/>
      <c r="ADK49" s="543"/>
      <c r="ADL49" s="543"/>
      <c r="ADM49" s="543"/>
      <c r="ADN49" s="543"/>
      <c r="ADO49" s="543"/>
      <c r="ADP49" s="543"/>
      <c r="ADQ49" s="543"/>
      <c r="ADR49" s="543"/>
      <c r="ADS49" s="543"/>
      <c r="ADT49" s="543"/>
      <c r="ADU49" s="543"/>
      <c r="ADV49" s="543"/>
      <c r="ADW49" s="543"/>
      <c r="ADX49" s="543"/>
      <c r="ADY49" s="543"/>
      <c r="ADZ49" s="543"/>
      <c r="AEA49" s="543"/>
      <c r="AEB49" s="543"/>
      <c r="AEC49" s="543"/>
      <c r="AED49" s="543"/>
      <c r="AEE49" s="543"/>
      <c r="AEF49" s="543"/>
      <c r="AEG49" s="543"/>
      <c r="AEH49" s="543"/>
      <c r="AEI49" s="543"/>
      <c r="AEJ49" s="543"/>
      <c r="AEK49" s="543"/>
      <c r="AEL49" s="543"/>
      <c r="AEM49" s="543"/>
      <c r="AEN49" s="543"/>
      <c r="AEO49" s="543"/>
      <c r="AEP49" s="543"/>
      <c r="AEQ49" s="543"/>
      <c r="AER49" s="543"/>
      <c r="AES49" s="543"/>
      <c r="AET49" s="543"/>
      <c r="AEU49" s="543"/>
      <c r="AEV49" s="543"/>
      <c r="AEW49" s="543"/>
      <c r="AEX49" s="543"/>
      <c r="AEY49" s="543"/>
      <c r="AEZ49" s="543"/>
      <c r="AFA49" s="543"/>
      <c r="AFB49" s="543"/>
      <c r="AFC49" s="543"/>
      <c r="AFD49" s="543"/>
      <c r="AFE49" s="543"/>
      <c r="AFF49" s="543"/>
      <c r="AFG49" s="543"/>
      <c r="AFH49" s="543"/>
      <c r="AFI49" s="543"/>
      <c r="AFJ49" s="543"/>
      <c r="AFK49" s="543"/>
      <c r="AFL49" s="543"/>
      <c r="AFM49" s="543"/>
      <c r="AFN49" s="543"/>
      <c r="AFO49" s="543"/>
      <c r="AFP49" s="543"/>
      <c r="AFQ49" s="543"/>
      <c r="AFR49" s="543"/>
      <c r="AFS49" s="543"/>
      <c r="AFT49" s="543"/>
      <c r="AFU49" s="543"/>
      <c r="AFV49" s="543"/>
      <c r="AFW49" s="543"/>
      <c r="AFX49" s="543"/>
      <c r="AFY49" s="543"/>
      <c r="AFZ49" s="543"/>
      <c r="AGA49" s="543"/>
      <c r="AGB49" s="543"/>
      <c r="AGC49" s="543"/>
      <c r="AGD49" s="543"/>
      <c r="AGE49" s="543"/>
      <c r="AGF49" s="543"/>
      <c r="AGG49" s="543"/>
      <c r="AGH49" s="543"/>
      <c r="AGI49" s="543"/>
      <c r="AGJ49" s="543"/>
      <c r="AGK49" s="543"/>
      <c r="AGL49" s="543"/>
      <c r="AGM49" s="543"/>
      <c r="AGN49" s="543"/>
      <c r="AGO49" s="543"/>
      <c r="AGP49" s="543"/>
      <c r="AGQ49" s="543"/>
      <c r="AGR49" s="543"/>
      <c r="AGS49" s="543"/>
      <c r="AGT49" s="543"/>
      <c r="AGU49" s="543"/>
      <c r="AGV49" s="543"/>
      <c r="AGW49" s="543"/>
      <c r="AGX49" s="543"/>
      <c r="AGY49" s="543"/>
      <c r="AGZ49" s="543"/>
      <c r="AHA49" s="543"/>
      <c r="AHB49" s="543"/>
      <c r="AHC49" s="543"/>
      <c r="AHD49" s="543"/>
      <c r="AHE49" s="543"/>
      <c r="AHF49" s="543"/>
      <c r="AHG49" s="543"/>
      <c r="AHH49" s="543"/>
      <c r="AHI49" s="543"/>
      <c r="AHJ49" s="543"/>
      <c r="AHK49" s="543"/>
      <c r="AHL49" s="543"/>
      <c r="AHM49" s="543"/>
      <c r="AHN49" s="543"/>
      <c r="AHO49" s="543"/>
      <c r="AHP49" s="543"/>
      <c r="AHQ49" s="543"/>
      <c r="AHR49" s="543"/>
      <c r="AHS49" s="543"/>
      <c r="AHT49" s="543"/>
      <c r="AHU49" s="543"/>
      <c r="AHV49" s="543"/>
      <c r="AHW49" s="543"/>
      <c r="AHX49" s="543"/>
      <c r="AHY49" s="543"/>
      <c r="AHZ49" s="543"/>
      <c r="AIA49" s="543"/>
      <c r="AIB49" s="543"/>
      <c r="AIC49" s="543"/>
      <c r="AID49" s="543"/>
      <c r="AIE49" s="543"/>
      <c r="AIF49" s="543"/>
      <c r="AIG49" s="543"/>
      <c r="AIH49" s="543"/>
      <c r="AII49" s="543"/>
      <c r="AIJ49" s="543"/>
      <c r="AIK49" s="543"/>
      <c r="AIL49" s="543"/>
      <c r="AIM49" s="543"/>
      <c r="AIN49" s="543"/>
      <c r="AIO49" s="543"/>
      <c r="AIP49" s="543"/>
      <c r="AIQ49" s="543"/>
      <c r="AIR49" s="543"/>
      <c r="AIS49" s="543"/>
      <c r="AIT49" s="543"/>
      <c r="AIU49" s="543"/>
      <c r="AIV49" s="543"/>
      <c r="AIW49" s="543"/>
      <c r="AIX49" s="543"/>
      <c r="AIY49" s="543"/>
      <c r="AIZ49" s="543"/>
      <c r="AJA49" s="543"/>
      <c r="AJB49" s="543"/>
      <c r="AJC49" s="543"/>
      <c r="AJD49" s="543"/>
      <c r="AJE49" s="543"/>
      <c r="AJF49" s="543"/>
      <c r="AJG49" s="543"/>
      <c r="AJH49" s="543"/>
      <c r="AJI49" s="543"/>
      <c r="AJJ49" s="543"/>
      <c r="AJK49" s="543"/>
      <c r="AJL49" s="543"/>
      <c r="AJM49" s="543"/>
      <c r="AJN49" s="543"/>
      <c r="AJO49" s="543"/>
      <c r="AJP49" s="543"/>
      <c r="AJQ49" s="543"/>
      <c r="AJR49" s="543"/>
      <c r="AJS49" s="543"/>
      <c r="AJT49" s="543"/>
      <c r="AJU49" s="543"/>
      <c r="AJV49" s="543"/>
      <c r="AJW49" s="543"/>
      <c r="AJX49" s="543"/>
      <c r="AJY49" s="543"/>
      <c r="AJZ49" s="543"/>
      <c r="AKA49" s="543"/>
      <c r="AKB49" s="543"/>
      <c r="AKC49" s="543"/>
      <c r="AKD49" s="543"/>
      <c r="AKE49" s="543"/>
      <c r="AKF49" s="543"/>
      <c r="AKG49" s="543"/>
      <c r="AKH49" s="543"/>
      <c r="AKI49" s="543"/>
      <c r="AKJ49" s="543"/>
      <c r="AKK49" s="543"/>
      <c r="AKL49" s="543"/>
      <c r="AKM49" s="543"/>
      <c r="AKN49" s="543"/>
      <c r="AKO49" s="543"/>
      <c r="AKP49" s="543"/>
      <c r="AKQ49" s="543"/>
      <c r="AKR49" s="543"/>
      <c r="AKS49" s="543"/>
      <c r="AKT49" s="543"/>
      <c r="AKU49" s="543"/>
      <c r="AKV49" s="543"/>
    </row>
    <row r="50" spans="1:984" ht="37.15" customHeight="1" x14ac:dyDescent="0.25">
      <c r="A50" s="388">
        <v>44</v>
      </c>
      <c r="B50" s="330" t="s">
        <v>250</v>
      </c>
      <c r="C50" s="421" t="s">
        <v>154</v>
      </c>
      <c r="D50" s="421"/>
      <c r="E50" s="421"/>
      <c r="F50" s="421"/>
      <c r="G50" s="535"/>
      <c r="H50" s="159"/>
      <c r="I50" s="159"/>
      <c r="J50" s="159"/>
      <c r="K50" s="562"/>
      <c r="L50" s="561"/>
      <c r="M50" s="524"/>
      <c r="N50" s="549"/>
      <c r="O50" s="549"/>
      <c r="P50" s="549"/>
      <c r="Q50" s="550"/>
      <c r="R50" s="549"/>
      <c r="S50" s="549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  <c r="AY50" s="543"/>
      <c r="AZ50" s="543"/>
      <c r="BA50" s="543"/>
      <c r="BB50" s="543"/>
      <c r="BC50" s="543"/>
      <c r="BD50" s="543"/>
      <c r="BE50" s="543"/>
      <c r="BF50" s="543"/>
      <c r="BG50" s="543"/>
      <c r="BH50" s="543"/>
      <c r="BI50" s="543"/>
      <c r="BJ50" s="543"/>
      <c r="BK50" s="543"/>
      <c r="BL50" s="543"/>
      <c r="BM50" s="543"/>
      <c r="BN50" s="543"/>
      <c r="BO50" s="543"/>
      <c r="BP50" s="543"/>
      <c r="BQ50" s="543"/>
      <c r="BR50" s="543"/>
      <c r="BS50" s="543"/>
      <c r="BT50" s="543"/>
      <c r="BU50" s="543"/>
      <c r="BV50" s="543"/>
      <c r="BW50" s="543"/>
      <c r="BX50" s="543"/>
      <c r="BY50" s="543"/>
      <c r="BZ50" s="543"/>
      <c r="CA50" s="543"/>
      <c r="CB50" s="543"/>
      <c r="CC50" s="543"/>
      <c r="CD50" s="543"/>
      <c r="CE50" s="543"/>
      <c r="CF50" s="543"/>
      <c r="CG50" s="543"/>
      <c r="CH50" s="543"/>
      <c r="CI50" s="543"/>
      <c r="CJ50" s="543"/>
      <c r="CK50" s="543"/>
      <c r="CL50" s="543"/>
      <c r="CM50" s="543"/>
      <c r="CN50" s="543"/>
      <c r="CO50" s="543"/>
      <c r="CP50" s="543"/>
      <c r="CQ50" s="543"/>
      <c r="CR50" s="543"/>
      <c r="CS50" s="543"/>
      <c r="CT50" s="543"/>
      <c r="CU50" s="543"/>
      <c r="CV50" s="543"/>
      <c r="CW50" s="543"/>
      <c r="CX50" s="543"/>
      <c r="CY50" s="543"/>
      <c r="CZ50" s="543"/>
      <c r="DA50" s="543"/>
      <c r="DB50" s="543"/>
      <c r="DC50" s="543"/>
      <c r="DD50" s="543"/>
      <c r="DE50" s="543"/>
      <c r="DF50" s="543"/>
      <c r="DG50" s="543"/>
      <c r="DH50" s="543"/>
      <c r="DI50" s="543"/>
      <c r="DJ50" s="543"/>
      <c r="DK50" s="543"/>
      <c r="DL50" s="543"/>
      <c r="DM50" s="543"/>
      <c r="DN50" s="543"/>
      <c r="DO50" s="543"/>
      <c r="DP50" s="543"/>
      <c r="DQ50" s="543"/>
      <c r="DR50" s="543"/>
      <c r="DS50" s="543"/>
      <c r="DT50" s="543"/>
      <c r="DU50" s="543"/>
      <c r="DV50" s="543"/>
      <c r="DW50" s="543"/>
      <c r="DX50" s="543"/>
      <c r="DY50" s="543"/>
      <c r="DZ50" s="543"/>
      <c r="EA50" s="543"/>
      <c r="EB50" s="543"/>
      <c r="EC50" s="543"/>
      <c r="ED50" s="543"/>
      <c r="EE50" s="543"/>
      <c r="EF50" s="543"/>
      <c r="EG50" s="543"/>
      <c r="EH50" s="543"/>
      <c r="EI50" s="543"/>
      <c r="EJ50" s="543"/>
      <c r="EK50" s="543"/>
      <c r="EL50" s="543"/>
      <c r="EM50" s="543"/>
      <c r="EN50" s="543"/>
      <c r="EO50" s="543"/>
      <c r="EP50" s="543"/>
      <c r="EQ50" s="543"/>
      <c r="ER50" s="543"/>
      <c r="ES50" s="543"/>
      <c r="ET50" s="543"/>
      <c r="EU50" s="543"/>
      <c r="EV50" s="543"/>
      <c r="EW50" s="543"/>
      <c r="EX50" s="543"/>
      <c r="EY50" s="543"/>
      <c r="EZ50" s="543"/>
      <c r="FA50" s="543"/>
      <c r="FB50" s="543"/>
      <c r="FC50" s="543"/>
      <c r="FD50" s="543"/>
      <c r="FE50" s="543"/>
      <c r="FF50" s="543"/>
      <c r="FG50" s="543"/>
      <c r="FH50" s="543"/>
      <c r="FI50" s="543"/>
      <c r="FJ50" s="543"/>
      <c r="FK50" s="543"/>
      <c r="FL50" s="543"/>
      <c r="FM50" s="543"/>
      <c r="FN50" s="543"/>
      <c r="FO50" s="543"/>
      <c r="FP50" s="543"/>
      <c r="FQ50" s="543"/>
      <c r="FR50" s="543"/>
      <c r="FS50" s="543"/>
      <c r="FT50" s="543"/>
      <c r="FU50" s="543"/>
      <c r="FV50" s="543"/>
      <c r="FW50" s="543"/>
      <c r="FX50" s="543"/>
      <c r="FY50" s="543"/>
      <c r="FZ50" s="543"/>
      <c r="GA50" s="543"/>
      <c r="GB50" s="543"/>
      <c r="GC50" s="543"/>
      <c r="GD50" s="543"/>
      <c r="GE50" s="543"/>
      <c r="GF50" s="543"/>
      <c r="GG50" s="543"/>
      <c r="GH50" s="543"/>
      <c r="GI50" s="543"/>
      <c r="GJ50" s="543"/>
      <c r="GK50" s="543"/>
      <c r="GL50" s="543"/>
      <c r="GM50" s="543"/>
      <c r="GN50" s="543"/>
      <c r="GO50" s="543"/>
      <c r="GP50" s="543"/>
      <c r="GQ50" s="543"/>
      <c r="GR50" s="543"/>
      <c r="GS50" s="543"/>
      <c r="GT50" s="543"/>
      <c r="GU50" s="543"/>
      <c r="GV50" s="543"/>
      <c r="GW50" s="543"/>
      <c r="GX50" s="543"/>
      <c r="GY50" s="543"/>
      <c r="GZ50" s="543"/>
      <c r="HA50" s="543"/>
      <c r="HB50" s="543"/>
      <c r="HC50" s="543"/>
      <c r="HD50" s="543"/>
      <c r="HE50" s="543"/>
      <c r="HF50" s="543"/>
      <c r="HG50" s="543"/>
      <c r="HH50" s="543"/>
      <c r="HI50" s="543"/>
      <c r="HJ50" s="543"/>
      <c r="HK50" s="543"/>
      <c r="HL50" s="543"/>
      <c r="HM50" s="543"/>
      <c r="HN50" s="543"/>
      <c r="HO50" s="543"/>
      <c r="HP50" s="543"/>
      <c r="HQ50" s="543"/>
      <c r="HR50" s="543"/>
      <c r="HS50" s="543"/>
      <c r="HT50" s="543"/>
      <c r="HU50" s="543"/>
      <c r="HV50" s="543"/>
      <c r="HW50" s="543"/>
      <c r="HX50" s="543"/>
      <c r="HY50" s="543"/>
      <c r="HZ50" s="543"/>
      <c r="IA50" s="543"/>
      <c r="IB50" s="543"/>
      <c r="IC50" s="543"/>
      <c r="ID50" s="543"/>
      <c r="IE50" s="543"/>
      <c r="IF50" s="543"/>
      <c r="IG50" s="543"/>
      <c r="IH50" s="543"/>
      <c r="II50" s="543"/>
      <c r="IJ50" s="543"/>
      <c r="IK50" s="543"/>
      <c r="IL50" s="543"/>
      <c r="IM50" s="543"/>
      <c r="IN50" s="543"/>
      <c r="IO50" s="543"/>
      <c r="IP50" s="543"/>
      <c r="IQ50" s="543"/>
      <c r="IR50" s="543"/>
      <c r="IS50" s="543"/>
      <c r="IT50" s="543"/>
      <c r="IU50" s="543"/>
      <c r="IV50" s="543"/>
      <c r="IW50" s="543"/>
      <c r="IX50" s="543"/>
      <c r="IY50" s="543"/>
      <c r="IZ50" s="543"/>
      <c r="JA50" s="543"/>
      <c r="JB50" s="543"/>
      <c r="JC50" s="543"/>
      <c r="JD50" s="543"/>
      <c r="JE50" s="543"/>
      <c r="JF50" s="543"/>
      <c r="JG50" s="543"/>
      <c r="JH50" s="543"/>
      <c r="JI50" s="543"/>
      <c r="JJ50" s="543"/>
      <c r="JK50" s="543"/>
      <c r="JL50" s="543"/>
      <c r="JM50" s="543"/>
      <c r="JN50" s="543"/>
      <c r="JO50" s="543"/>
      <c r="JP50" s="543"/>
      <c r="JQ50" s="543"/>
      <c r="JR50" s="543"/>
      <c r="JS50" s="543"/>
      <c r="JT50" s="543"/>
      <c r="JU50" s="543"/>
      <c r="JV50" s="543"/>
      <c r="JW50" s="543"/>
      <c r="JX50" s="543"/>
      <c r="JY50" s="543"/>
      <c r="JZ50" s="543"/>
      <c r="KA50" s="543"/>
      <c r="KB50" s="543"/>
      <c r="KC50" s="543"/>
      <c r="KD50" s="543"/>
      <c r="KE50" s="543"/>
      <c r="KF50" s="543"/>
      <c r="KG50" s="543"/>
      <c r="KH50" s="543"/>
      <c r="KI50" s="543"/>
      <c r="KJ50" s="543"/>
      <c r="KK50" s="543"/>
      <c r="KL50" s="543"/>
      <c r="KM50" s="543"/>
      <c r="KN50" s="543"/>
      <c r="KO50" s="543"/>
      <c r="KP50" s="543"/>
      <c r="KQ50" s="543"/>
      <c r="KR50" s="543"/>
      <c r="KS50" s="543"/>
      <c r="KT50" s="543"/>
      <c r="KU50" s="543"/>
      <c r="KV50" s="543"/>
      <c r="KW50" s="543"/>
      <c r="KX50" s="543"/>
      <c r="KY50" s="543"/>
      <c r="KZ50" s="543"/>
      <c r="LA50" s="543"/>
      <c r="LB50" s="543"/>
      <c r="LC50" s="543"/>
      <c r="LD50" s="543"/>
      <c r="LE50" s="543"/>
      <c r="LF50" s="543"/>
      <c r="LG50" s="543"/>
      <c r="LH50" s="543"/>
      <c r="LI50" s="543"/>
      <c r="LJ50" s="543"/>
      <c r="LK50" s="543"/>
      <c r="LL50" s="543"/>
      <c r="LM50" s="543"/>
      <c r="LN50" s="543"/>
      <c r="LO50" s="543"/>
      <c r="LP50" s="543"/>
      <c r="LQ50" s="543"/>
      <c r="LR50" s="543"/>
      <c r="LS50" s="543"/>
      <c r="LT50" s="543"/>
      <c r="LU50" s="543"/>
      <c r="LV50" s="543"/>
      <c r="LW50" s="543"/>
      <c r="LX50" s="543"/>
      <c r="LY50" s="543"/>
      <c r="LZ50" s="543"/>
      <c r="MA50" s="543"/>
      <c r="MB50" s="543"/>
      <c r="MC50" s="543"/>
      <c r="MD50" s="543"/>
      <c r="ME50" s="543"/>
      <c r="MF50" s="543"/>
      <c r="MG50" s="543"/>
      <c r="MH50" s="543"/>
      <c r="MI50" s="543"/>
      <c r="MJ50" s="543"/>
      <c r="MK50" s="543"/>
      <c r="ML50" s="543"/>
      <c r="MM50" s="543"/>
      <c r="MN50" s="543"/>
      <c r="MO50" s="543"/>
      <c r="MP50" s="543"/>
      <c r="MQ50" s="543"/>
      <c r="MR50" s="543"/>
      <c r="MS50" s="543"/>
      <c r="MT50" s="543"/>
      <c r="MU50" s="543"/>
      <c r="MV50" s="543"/>
      <c r="MW50" s="543"/>
      <c r="MX50" s="543"/>
      <c r="MY50" s="543"/>
      <c r="MZ50" s="543"/>
      <c r="NA50" s="543"/>
      <c r="NB50" s="543"/>
      <c r="NC50" s="543"/>
      <c r="ND50" s="543"/>
      <c r="NE50" s="543"/>
      <c r="NF50" s="543"/>
      <c r="NG50" s="543"/>
      <c r="NH50" s="543"/>
      <c r="NI50" s="543"/>
      <c r="NJ50" s="543"/>
      <c r="NK50" s="543"/>
      <c r="NL50" s="543"/>
      <c r="NM50" s="543"/>
      <c r="NN50" s="543"/>
      <c r="NO50" s="543"/>
      <c r="NP50" s="543"/>
      <c r="NQ50" s="543"/>
      <c r="NR50" s="543"/>
      <c r="NS50" s="543"/>
      <c r="NT50" s="543"/>
      <c r="NU50" s="543"/>
      <c r="NV50" s="543"/>
      <c r="NW50" s="543"/>
      <c r="NX50" s="543"/>
      <c r="NY50" s="543"/>
      <c r="NZ50" s="543"/>
      <c r="OA50" s="543"/>
      <c r="OB50" s="543"/>
      <c r="OC50" s="543"/>
      <c r="OD50" s="543"/>
      <c r="OE50" s="543"/>
      <c r="OF50" s="543"/>
      <c r="OG50" s="543"/>
      <c r="OH50" s="543"/>
      <c r="OI50" s="543"/>
      <c r="OJ50" s="543"/>
      <c r="OK50" s="543"/>
      <c r="OL50" s="543"/>
      <c r="OM50" s="543"/>
      <c r="ON50" s="543"/>
      <c r="OO50" s="543"/>
      <c r="OP50" s="543"/>
      <c r="OQ50" s="543"/>
      <c r="OR50" s="543"/>
      <c r="OS50" s="543"/>
      <c r="OT50" s="543"/>
      <c r="OU50" s="543"/>
      <c r="OV50" s="543"/>
      <c r="OW50" s="543"/>
      <c r="OX50" s="543"/>
      <c r="OY50" s="543"/>
      <c r="OZ50" s="543"/>
      <c r="PA50" s="543"/>
      <c r="PB50" s="543"/>
      <c r="PC50" s="543"/>
      <c r="PD50" s="543"/>
      <c r="PE50" s="543"/>
      <c r="PF50" s="543"/>
      <c r="PG50" s="543"/>
      <c r="PH50" s="543"/>
      <c r="PI50" s="543"/>
      <c r="PJ50" s="543"/>
      <c r="PK50" s="543"/>
      <c r="PL50" s="543"/>
      <c r="PM50" s="543"/>
      <c r="PN50" s="543"/>
      <c r="PO50" s="543"/>
      <c r="PP50" s="543"/>
      <c r="PQ50" s="543"/>
      <c r="PR50" s="543"/>
      <c r="PS50" s="543"/>
      <c r="PT50" s="543"/>
      <c r="PU50" s="543"/>
      <c r="PV50" s="543"/>
      <c r="PW50" s="543"/>
      <c r="PX50" s="543"/>
      <c r="PY50" s="543"/>
      <c r="PZ50" s="543"/>
      <c r="QA50" s="543"/>
      <c r="QB50" s="543"/>
      <c r="QC50" s="543"/>
      <c r="QD50" s="543"/>
      <c r="QE50" s="543"/>
      <c r="QF50" s="543"/>
      <c r="QG50" s="543"/>
      <c r="QH50" s="543"/>
      <c r="QI50" s="543"/>
      <c r="QJ50" s="543"/>
      <c r="QK50" s="543"/>
      <c r="QL50" s="543"/>
      <c r="QM50" s="543"/>
      <c r="QN50" s="543"/>
      <c r="QO50" s="543"/>
      <c r="QP50" s="543"/>
      <c r="QQ50" s="543"/>
      <c r="QR50" s="543"/>
      <c r="QS50" s="543"/>
      <c r="QT50" s="543"/>
      <c r="QU50" s="543"/>
      <c r="QV50" s="543"/>
      <c r="QW50" s="543"/>
      <c r="QX50" s="543"/>
      <c r="QY50" s="543"/>
      <c r="QZ50" s="543"/>
      <c r="RA50" s="543"/>
      <c r="RB50" s="543"/>
      <c r="RC50" s="543"/>
      <c r="RD50" s="543"/>
      <c r="RE50" s="543"/>
      <c r="RF50" s="543"/>
      <c r="RG50" s="543"/>
      <c r="RH50" s="543"/>
      <c r="RI50" s="543"/>
      <c r="RJ50" s="543"/>
      <c r="RK50" s="543"/>
      <c r="RL50" s="543"/>
      <c r="RM50" s="543"/>
      <c r="RN50" s="543"/>
      <c r="RO50" s="543"/>
      <c r="RP50" s="543"/>
      <c r="RQ50" s="543"/>
      <c r="RR50" s="543"/>
      <c r="RS50" s="543"/>
      <c r="RT50" s="543"/>
      <c r="RU50" s="543"/>
      <c r="RV50" s="543"/>
      <c r="RW50" s="543"/>
      <c r="RX50" s="543"/>
      <c r="RY50" s="543"/>
      <c r="RZ50" s="543"/>
      <c r="SA50" s="543"/>
      <c r="SB50" s="543"/>
      <c r="SC50" s="543"/>
      <c r="SD50" s="543"/>
      <c r="SE50" s="543"/>
      <c r="SF50" s="543"/>
      <c r="SG50" s="543"/>
      <c r="SH50" s="543"/>
      <c r="SI50" s="543"/>
      <c r="SJ50" s="543"/>
      <c r="SK50" s="543"/>
      <c r="SL50" s="543"/>
      <c r="SM50" s="543"/>
      <c r="SN50" s="543"/>
      <c r="SO50" s="543"/>
      <c r="SP50" s="543"/>
      <c r="SQ50" s="543"/>
      <c r="SR50" s="543"/>
      <c r="SS50" s="543"/>
      <c r="ST50" s="543"/>
      <c r="SU50" s="543"/>
      <c r="SV50" s="543"/>
      <c r="SW50" s="543"/>
      <c r="SX50" s="543"/>
      <c r="SY50" s="543"/>
      <c r="SZ50" s="543"/>
      <c r="TA50" s="543"/>
      <c r="TB50" s="543"/>
      <c r="TC50" s="543"/>
      <c r="TD50" s="543"/>
      <c r="TE50" s="543"/>
      <c r="TF50" s="543"/>
      <c r="TG50" s="543"/>
      <c r="TH50" s="543"/>
      <c r="TI50" s="543"/>
      <c r="TJ50" s="543"/>
      <c r="TK50" s="543"/>
      <c r="TL50" s="543"/>
      <c r="TM50" s="543"/>
      <c r="TN50" s="543"/>
      <c r="TO50" s="543"/>
      <c r="TP50" s="543"/>
      <c r="TQ50" s="543"/>
      <c r="TR50" s="543"/>
      <c r="TS50" s="543"/>
      <c r="TT50" s="543"/>
      <c r="TU50" s="543"/>
      <c r="TV50" s="543"/>
      <c r="TW50" s="543"/>
      <c r="TX50" s="543"/>
      <c r="TY50" s="543"/>
      <c r="TZ50" s="543"/>
      <c r="UA50" s="543"/>
      <c r="UB50" s="543"/>
      <c r="UC50" s="543"/>
      <c r="UD50" s="543"/>
      <c r="UE50" s="543"/>
      <c r="UF50" s="543"/>
      <c r="UG50" s="543"/>
      <c r="UH50" s="543"/>
      <c r="UI50" s="543"/>
      <c r="UJ50" s="543"/>
      <c r="UK50" s="543"/>
      <c r="UL50" s="543"/>
      <c r="UM50" s="543"/>
      <c r="UN50" s="543"/>
      <c r="UO50" s="543"/>
      <c r="UP50" s="543"/>
      <c r="UQ50" s="543"/>
      <c r="UR50" s="543"/>
      <c r="US50" s="543"/>
      <c r="UT50" s="543"/>
      <c r="UU50" s="543"/>
      <c r="UV50" s="543"/>
      <c r="UW50" s="543"/>
      <c r="UX50" s="543"/>
      <c r="UY50" s="543"/>
      <c r="UZ50" s="543"/>
      <c r="VA50" s="543"/>
      <c r="VB50" s="543"/>
      <c r="VC50" s="543"/>
      <c r="VD50" s="543"/>
      <c r="VE50" s="543"/>
      <c r="VF50" s="543"/>
      <c r="VG50" s="543"/>
      <c r="VH50" s="543"/>
      <c r="VI50" s="543"/>
      <c r="VJ50" s="543"/>
      <c r="VK50" s="543"/>
      <c r="VL50" s="543"/>
      <c r="VM50" s="543"/>
      <c r="VN50" s="543"/>
      <c r="VO50" s="543"/>
      <c r="VP50" s="543"/>
      <c r="VQ50" s="543"/>
      <c r="VR50" s="543"/>
      <c r="VS50" s="543"/>
      <c r="VT50" s="543"/>
      <c r="VU50" s="543"/>
      <c r="VV50" s="543"/>
      <c r="VW50" s="543"/>
      <c r="VX50" s="543"/>
      <c r="VY50" s="543"/>
      <c r="VZ50" s="543"/>
      <c r="WA50" s="543"/>
      <c r="WB50" s="543"/>
      <c r="WC50" s="543"/>
      <c r="WD50" s="543"/>
      <c r="WE50" s="543"/>
      <c r="WF50" s="543"/>
      <c r="WG50" s="543"/>
      <c r="WH50" s="543"/>
      <c r="WI50" s="543"/>
      <c r="WJ50" s="543"/>
      <c r="WK50" s="543"/>
      <c r="WL50" s="543"/>
      <c r="WM50" s="543"/>
      <c r="WN50" s="543"/>
      <c r="WO50" s="543"/>
      <c r="WP50" s="543"/>
      <c r="WQ50" s="543"/>
      <c r="WR50" s="543"/>
      <c r="WS50" s="543"/>
      <c r="WT50" s="543"/>
      <c r="WU50" s="543"/>
      <c r="WV50" s="543"/>
      <c r="WW50" s="543"/>
      <c r="WX50" s="543"/>
      <c r="WY50" s="543"/>
      <c r="WZ50" s="543"/>
      <c r="XA50" s="543"/>
      <c r="XB50" s="543"/>
      <c r="XC50" s="543"/>
      <c r="XD50" s="543"/>
      <c r="XE50" s="543"/>
      <c r="XF50" s="543"/>
      <c r="XG50" s="543"/>
      <c r="XH50" s="543"/>
      <c r="XI50" s="543"/>
      <c r="XJ50" s="543"/>
      <c r="XK50" s="543"/>
      <c r="XL50" s="543"/>
      <c r="XM50" s="543"/>
      <c r="XN50" s="543"/>
      <c r="XO50" s="543"/>
      <c r="XP50" s="543"/>
      <c r="XQ50" s="543"/>
      <c r="XR50" s="543"/>
      <c r="XS50" s="543"/>
      <c r="XT50" s="543"/>
      <c r="XU50" s="543"/>
      <c r="XV50" s="543"/>
      <c r="XW50" s="543"/>
      <c r="XX50" s="543"/>
      <c r="XY50" s="543"/>
      <c r="XZ50" s="543"/>
      <c r="YA50" s="543"/>
      <c r="YB50" s="543"/>
      <c r="YC50" s="543"/>
      <c r="YD50" s="543"/>
      <c r="YE50" s="543"/>
      <c r="YF50" s="543"/>
      <c r="YG50" s="543"/>
      <c r="YH50" s="543"/>
      <c r="YI50" s="543"/>
      <c r="YJ50" s="543"/>
      <c r="YK50" s="543"/>
      <c r="YL50" s="543"/>
      <c r="YM50" s="543"/>
      <c r="YN50" s="543"/>
      <c r="YO50" s="543"/>
      <c r="YP50" s="543"/>
      <c r="YQ50" s="543"/>
      <c r="YR50" s="543"/>
      <c r="YS50" s="543"/>
      <c r="YT50" s="543"/>
      <c r="YU50" s="543"/>
      <c r="YV50" s="543"/>
      <c r="YW50" s="543"/>
      <c r="YX50" s="543"/>
      <c r="YY50" s="543"/>
      <c r="YZ50" s="543"/>
      <c r="ZA50" s="543"/>
      <c r="ZB50" s="543"/>
      <c r="ZC50" s="543"/>
      <c r="ZD50" s="543"/>
      <c r="ZE50" s="543"/>
      <c r="ZF50" s="543"/>
      <c r="ZG50" s="543"/>
      <c r="ZH50" s="543"/>
      <c r="ZI50" s="543"/>
      <c r="ZJ50" s="543"/>
      <c r="ZK50" s="543"/>
      <c r="ZL50" s="543"/>
      <c r="ZM50" s="543"/>
      <c r="ZN50" s="543"/>
      <c r="ZO50" s="543"/>
      <c r="ZP50" s="543"/>
      <c r="ZQ50" s="543"/>
      <c r="ZR50" s="543"/>
      <c r="ZS50" s="543"/>
      <c r="ZT50" s="543"/>
      <c r="ZU50" s="543"/>
      <c r="ZV50" s="543"/>
      <c r="ZW50" s="543"/>
      <c r="ZX50" s="543"/>
      <c r="ZY50" s="543"/>
      <c r="ZZ50" s="543"/>
      <c r="AAA50" s="543"/>
      <c r="AAB50" s="543"/>
      <c r="AAC50" s="543"/>
      <c r="AAD50" s="543"/>
      <c r="AAE50" s="543"/>
      <c r="AAF50" s="543"/>
      <c r="AAG50" s="543"/>
      <c r="AAH50" s="543"/>
      <c r="AAI50" s="543"/>
      <c r="AAJ50" s="543"/>
      <c r="AAK50" s="543"/>
      <c r="AAL50" s="543"/>
      <c r="AAM50" s="543"/>
      <c r="AAN50" s="543"/>
      <c r="AAO50" s="543"/>
      <c r="AAP50" s="543"/>
      <c r="AAQ50" s="543"/>
      <c r="AAR50" s="543"/>
      <c r="AAS50" s="543"/>
      <c r="AAT50" s="543"/>
      <c r="AAU50" s="543"/>
      <c r="AAV50" s="543"/>
      <c r="AAW50" s="543"/>
      <c r="AAX50" s="543"/>
      <c r="AAY50" s="543"/>
      <c r="AAZ50" s="543"/>
      <c r="ABA50" s="543"/>
      <c r="ABB50" s="543"/>
      <c r="ABC50" s="543"/>
      <c r="ABD50" s="543"/>
      <c r="ABE50" s="543"/>
      <c r="ABF50" s="543"/>
      <c r="ABG50" s="543"/>
      <c r="ABH50" s="543"/>
      <c r="ABI50" s="543"/>
      <c r="ABJ50" s="543"/>
      <c r="ABK50" s="543"/>
      <c r="ABL50" s="543"/>
      <c r="ABM50" s="543"/>
      <c r="ABN50" s="543"/>
      <c r="ABO50" s="543"/>
      <c r="ABP50" s="543"/>
      <c r="ABQ50" s="543"/>
      <c r="ABR50" s="543"/>
      <c r="ABS50" s="543"/>
      <c r="ABT50" s="543"/>
      <c r="ABU50" s="543"/>
      <c r="ABV50" s="543"/>
      <c r="ABW50" s="543"/>
      <c r="ABX50" s="543"/>
      <c r="ABY50" s="543"/>
      <c r="ABZ50" s="543"/>
      <c r="ACA50" s="543"/>
      <c r="ACB50" s="543"/>
      <c r="ACC50" s="543"/>
      <c r="ACD50" s="543"/>
      <c r="ACE50" s="543"/>
      <c r="ACF50" s="543"/>
      <c r="ACG50" s="543"/>
      <c r="ACH50" s="543"/>
      <c r="ACI50" s="543"/>
      <c r="ACJ50" s="543"/>
      <c r="ACK50" s="543"/>
      <c r="ACL50" s="543"/>
      <c r="ACM50" s="543"/>
      <c r="ACN50" s="543"/>
      <c r="ACO50" s="543"/>
      <c r="ACP50" s="543"/>
      <c r="ACQ50" s="543"/>
      <c r="ACR50" s="543"/>
      <c r="ACS50" s="543"/>
      <c r="ACT50" s="543"/>
      <c r="ACU50" s="543"/>
      <c r="ACV50" s="543"/>
      <c r="ACW50" s="543"/>
      <c r="ACX50" s="543"/>
      <c r="ACY50" s="543"/>
      <c r="ACZ50" s="543"/>
      <c r="ADA50" s="543"/>
      <c r="ADB50" s="543"/>
      <c r="ADC50" s="543"/>
      <c r="ADD50" s="543"/>
      <c r="ADE50" s="543"/>
      <c r="ADF50" s="543"/>
      <c r="ADG50" s="543"/>
      <c r="ADH50" s="543"/>
      <c r="ADI50" s="543"/>
      <c r="ADJ50" s="543"/>
      <c r="ADK50" s="543"/>
      <c r="ADL50" s="543"/>
      <c r="ADM50" s="543"/>
      <c r="ADN50" s="543"/>
      <c r="ADO50" s="543"/>
      <c r="ADP50" s="543"/>
      <c r="ADQ50" s="543"/>
      <c r="ADR50" s="543"/>
      <c r="ADS50" s="543"/>
      <c r="ADT50" s="543"/>
      <c r="ADU50" s="543"/>
      <c r="ADV50" s="543"/>
      <c r="ADW50" s="543"/>
      <c r="ADX50" s="543"/>
      <c r="ADY50" s="543"/>
      <c r="ADZ50" s="543"/>
      <c r="AEA50" s="543"/>
      <c r="AEB50" s="543"/>
      <c r="AEC50" s="543"/>
      <c r="AED50" s="543"/>
      <c r="AEE50" s="543"/>
      <c r="AEF50" s="543"/>
      <c r="AEG50" s="543"/>
      <c r="AEH50" s="543"/>
      <c r="AEI50" s="543"/>
      <c r="AEJ50" s="543"/>
      <c r="AEK50" s="543"/>
      <c r="AEL50" s="543"/>
      <c r="AEM50" s="543"/>
      <c r="AEN50" s="543"/>
      <c r="AEO50" s="543"/>
      <c r="AEP50" s="543"/>
      <c r="AEQ50" s="543"/>
      <c r="AER50" s="543"/>
      <c r="AES50" s="543"/>
      <c r="AET50" s="543"/>
      <c r="AEU50" s="543"/>
      <c r="AEV50" s="543"/>
      <c r="AEW50" s="543"/>
      <c r="AEX50" s="543"/>
      <c r="AEY50" s="543"/>
      <c r="AEZ50" s="543"/>
      <c r="AFA50" s="543"/>
      <c r="AFB50" s="543"/>
      <c r="AFC50" s="543"/>
      <c r="AFD50" s="543"/>
      <c r="AFE50" s="543"/>
      <c r="AFF50" s="543"/>
      <c r="AFG50" s="543"/>
      <c r="AFH50" s="543"/>
      <c r="AFI50" s="543"/>
      <c r="AFJ50" s="543"/>
      <c r="AFK50" s="543"/>
      <c r="AFL50" s="543"/>
      <c r="AFM50" s="543"/>
      <c r="AFN50" s="543"/>
      <c r="AFO50" s="543"/>
      <c r="AFP50" s="543"/>
      <c r="AFQ50" s="543"/>
      <c r="AFR50" s="543"/>
      <c r="AFS50" s="543"/>
      <c r="AFT50" s="543"/>
      <c r="AFU50" s="543"/>
      <c r="AFV50" s="543"/>
      <c r="AFW50" s="543"/>
      <c r="AFX50" s="543"/>
      <c r="AFY50" s="543"/>
      <c r="AFZ50" s="543"/>
      <c r="AGA50" s="543"/>
      <c r="AGB50" s="543"/>
      <c r="AGC50" s="543"/>
      <c r="AGD50" s="543"/>
      <c r="AGE50" s="543"/>
      <c r="AGF50" s="543"/>
      <c r="AGG50" s="543"/>
      <c r="AGH50" s="543"/>
      <c r="AGI50" s="543"/>
      <c r="AGJ50" s="543"/>
      <c r="AGK50" s="543"/>
      <c r="AGL50" s="543"/>
      <c r="AGM50" s="543"/>
      <c r="AGN50" s="543"/>
      <c r="AGO50" s="543"/>
      <c r="AGP50" s="543"/>
      <c r="AGQ50" s="543"/>
      <c r="AGR50" s="543"/>
      <c r="AGS50" s="543"/>
      <c r="AGT50" s="543"/>
      <c r="AGU50" s="543"/>
      <c r="AGV50" s="543"/>
      <c r="AGW50" s="543"/>
      <c r="AGX50" s="543"/>
      <c r="AGY50" s="543"/>
      <c r="AGZ50" s="543"/>
      <c r="AHA50" s="543"/>
      <c r="AHB50" s="543"/>
      <c r="AHC50" s="543"/>
      <c r="AHD50" s="543"/>
      <c r="AHE50" s="543"/>
      <c r="AHF50" s="543"/>
      <c r="AHG50" s="543"/>
      <c r="AHH50" s="543"/>
      <c r="AHI50" s="543"/>
      <c r="AHJ50" s="543"/>
      <c r="AHK50" s="543"/>
      <c r="AHL50" s="543"/>
      <c r="AHM50" s="543"/>
      <c r="AHN50" s="543"/>
      <c r="AHO50" s="543"/>
      <c r="AHP50" s="543"/>
      <c r="AHQ50" s="543"/>
      <c r="AHR50" s="543"/>
      <c r="AHS50" s="543"/>
      <c r="AHT50" s="543"/>
      <c r="AHU50" s="543"/>
      <c r="AHV50" s="543"/>
      <c r="AHW50" s="543"/>
      <c r="AHX50" s="543"/>
      <c r="AHY50" s="543"/>
      <c r="AHZ50" s="543"/>
      <c r="AIA50" s="543"/>
      <c r="AIB50" s="543"/>
      <c r="AIC50" s="543"/>
      <c r="AID50" s="543"/>
      <c r="AIE50" s="543"/>
      <c r="AIF50" s="543"/>
      <c r="AIG50" s="543"/>
      <c r="AIH50" s="543"/>
      <c r="AII50" s="543"/>
      <c r="AIJ50" s="543"/>
      <c r="AIK50" s="543"/>
      <c r="AIL50" s="543"/>
      <c r="AIM50" s="543"/>
      <c r="AIN50" s="543"/>
      <c r="AIO50" s="543"/>
      <c r="AIP50" s="543"/>
      <c r="AIQ50" s="543"/>
      <c r="AIR50" s="543"/>
      <c r="AIS50" s="543"/>
      <c r="AIT50" s="543"/>
      <c r="AIU50" s="543"/>
      <c r="AIV50" s="543"/>
      <c r="AIW50" s="543"/>
      <c r="AIX50" s="543"/>
      <c r="AIY50" s="543"/>
      <c r="AIZ50" s="543"/>
      <c r="AJA50" s="543"/>
      <c r="AJB50" s="543"/>
      <c r="AJC50" s="543"/>
      <c r="AJD50" s="543"/>
      <c r="AJE50" s="543"/>
      <c r="AJF50" s="543"/>
      <c r="AJG50" s="543"/>
      <c r="AJH50" s="543"/>
      <c r="AJI50" s="543"/>
      <c r="AJJ50" s="543"/>
      <c r="AJK50" s="543"/>
      <c r="AJL50" s="543"/>
      <c r="AJM50" s="543"/>
      <c r="AJN50" s="543"/>
      <c r="AJO50" s="543"/>
      <c r="AJP50" s="543"/>
      <c r="AJQ50" s="543"/>
      <c r="AJR50" s="543"/>
      <c r="AJS50" s="543"/>
      <c r="AJT50" s="543"/>
      <c r="AJU50" s="543"/>
      <c r="AJV50" s="543"/>
      <c r="AJW50" s="543"/>
      <c r="AJX50" s="543"/>
      <c r="AJY50" s="543"/>
      <c r="AJZ50" s="543"/>
      <c r="AKA50" s="543"/>
      <c r="AKB50" s="543"/>
      <c r="AKC50" s="543"/>
      <c r="AKD50" s="543"/>
      <c r="AKE50" s="543"/>
      <c r="AKF50" s="543"/>
      <c r="AKG50" s="543"/>
      <c r="AKH50" s="543"/>
      <c r="AKI50" s="543"/>
      <c r="AKJ50" s="543"/>
      <c r="AKK50" s="543"/>
      <c r="AKL50" s="543"/>
      <c r="AKM50" s="543"/>
      <c r="AKN50" s="543"/>
      <c r="AKO50" s="543"/>
      <c r="AKP50" s="543"/>
      <c r="AKQ50" s="543"/>
      <c r="AKR50" s="543"/>
      <c r="AKS50" s="543"/>
      <c r="AKT50" s="543"/>
      <c r="AKU50" s="543"/>
      <c r="AKV50" s="543"/>
    </row>
    <row r="51" spans="1:984" x14ac:dyDescent="0.25">
      <c r="A51" s="396">
        <v>45</v>
      </c>
      <c r="B51" s="340" t="s">
        <v>129</v>
      </c>
      <c r="C51" s="422" t="s">
        <v>130</v>
      </c>
      <c r="D51" s="422"/>
      <c r="E51" s="422"/>
      <c r="F51" s="422"/>
      <c r="G51" s="539"/>
      <c r="H51" s="405"/>
      <c r="I51" s="405"/>
      <c r="J51" s="405"/>
      <c r="K51" s="566"/>
      <c r="L51" s="565"/>
      <c r="M51" s="489"/>
      <c r="N51" s="560"/>
      <c r="O51" s="560"/>
      <c r="P51" s="560"/>
      <c r="Q51" s="567"/>
      <c r="R51" s="560"/>
      <c r="S51" s="560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  <c r="BA51" s="543"/>
      <c r="BB51" s="543"/>
      <c r="BC51" s="543"/>
      <c r="BD51" s="543"/>
      <c r="BE51" s="543"/>
      <c r="BF51" s="543"/>
      <c r="BG51" s="543"/>
      <c r="BH51" s="543"/>
      <c r="BI51" s="543"/>
      <c r="BJ51" s="543"/>
      <c r="BK51" s="543"/>
      <c r="BL51" s="543"/>
      <c r="BM51" s="543"/>
      <c r="BN51" s="543"/>
      <c r="BO51" s="543"/>
      <c r="BP51" s="543"/>
      <c r="BQ51" s="543"/>
      <c r="BR51" s="543"/>
      <c r="BS51" s="543"/>
      <c r="BT51" s="543"/>
      <c r="BU51" s="543"/>
      <c r="BV51" s="543"/>
      <c r="BW51" s="543"/>
      <c r="BX51" s="543"/>
      <c r="BY51" s="543"/>
      <c r="BZ51" s="543"/>
      <c r="CA51" s="543"/>
      <c r="CB51" s="543"/>
      <c r="CC51" s="543"/>
      <c r="CD51" s="543"/>
      <c r="CE51" s="543"/>
      <c r="CF51" s="543"/>
      <c r="CG51" s="543"/>
      <c r="CH51" s="543"/>
      <c r="CI51" s="543"/>
      <c r="CJ51" s="543"/>
      <c r="CK51" s="543"/>
      <c r="CL51" s="543"/>
      <c r="CM51" s="543"/>
      <c r="CN51" s="543"/>
      <c r="CO51" s="543"/>
      <c r="CP51" s="543"/>
      <c r="CQ51" s="543"/>
      <c r="CR51" s="543"/>
      <c r="CS51" s="543"/>
      <c r="CT51" s="543"/>
      <c r="CU51" s="543"/>
      <c r="CV51" s="543"/>
      <c r="CW51" s="543"/>
      <c r="CX51" s="543"/>
      <c r="CY51" s="543"/>
      <c r="CZ51" s="543"/>
      <c r="DA51" s="543"/>
      <c r="DB51" s="543"/>
      <c r="DC51" s="543"/>
      <c r="DD51" s="543"/>
      <c r="DE51" s="543"/>
      <c r="DF51" s="543"/>
      <c r="DG51" s="543"/>
      <c r="DH51" s="543"/>
      <c r="DI51" s="543"/>
      <c r="DJ51" s="543"/>
      <c r="DK51" s="543"/>
      <c r="DL51" s="543"/>
      <c r="DM51" s="543"/>
      <c r="DN51" s="543"/>
      <c r="DO51" s="543"/>
      <c r="DP51" s="543"/>
      <c r="DQ51" s="543"/>
      <c r="DR51" s="543"/>
      <c r="DS51" s="543"/>
      <c r="DT51" s="543"/>
      <c r="DU51" s="543"/>
      <c r="DV51" s="543"/>
      <c r="DW51" s="543"/>
      <c r="DX51" s="543"/>
      <c r="DY51" s="543"/>
      <c r="DZ51" s="543"/>
      <c r="EA51" s="543"/>
      <c r="EB51" s="543"/>
      <c r="EC51" s="543"/>
      <c r="ED51" s="543"/>
      <c r="EE51" s="543"/>
      <c r="EF51" s="543"/>
      <c r="EG51" s="543"/>
      <c r="EH51" s="543"/>
      <c r="EI51" s="543"/>
      <c r="EJ51" s="543"/>
      <c r="EK51" s="543"/>
      <c r="EL51" s="543"/>
      <c r="EM51" s="543"/>
      <c r="EN51" s="543"/>
      <c r="EO51" s="543"/>
      <c r="EP51" s="543"/>
      <c r="EQ51" s="543"/>
      <c r="ER51" s="543"/>
      <c r="ES51" s="543"/>
      <c r="ET51" s="543"/>
      <c r="EU51" s="543"/>
      <c r="EV51" s="543"/>
      <c r="EW51" s="543"/>
      <c r="EX51" s="543"/>
      <c r="EY51" s="543"/>
      <c r="EZ51" s="543"/>
      <c r="FA51" s="543"/>
      <c r="FB51" s="543"/>
      <c r="FC51" s="543"/>
      <c r="FD51" s="543"/>
      <c r="FE51" s="543"/>
      <c r="FF51" s="543"/>
      <c r="FG51" s="543"/>
      <c r="FH51" s="543"/>
      <c r="FI51" s="543"/>
      <c r="FJ51" s="543"/>
      <c r="FK51" s="543"/>
      <c r="FL51" s="543"/>
      <c r="FM51" s="543"/>
      <c r="FN51" s="543"/>
      <c r="FO51" s="543"/>
      <c r="FP51" s="543"/>
      <c r="FQ51" s="543"/>
      <c r="FR51" s="543"/>
      <c r="FS51" s="543"/>
      <c r="FT51" s="543"/>
      <c r="FU51" s="543"/>
      <c r="FV51" s="543"/>
      <c r="FW51" s="543"/>
      <c r="FX51" s="543"/>
      <c r="FY51" s="543"/>
      <c r="FZ51" s="543"/>
      <c r="GA51" s="543"/>
      <c r="GB51" s="543"/>
      <c r="GC51" s="543"/>
      <c r="GD51" s="543"/>
      <c r="GE51" s="543"/>
      <c r="GF51" s="543"/>
      <c r="GG51" s="543"/>
      <c r="GH51" s="543"/>
      <c r="GI51" s="543"/>
      <c r="GJ51" s="543"/>
      <c r="GK51" s="543"/>
      <c r="GL51" s="543"/>
      <c r="GM51" s="543"/>
      <c r="GN51" s="543"/>
      <c r="GO51" s="543"/>
      <c r="GP51" s="543"/>
      <c r="GQ51" s="543"/>
      <c r="GR51" s="543"/>
      <c r="GS51" s="543"/>
      <c r="GT51" s="543"/>
      <c r="GU51" s="543"/>
      <c r="GV51" s="543"/>
      <c r="GW51" s="543"/>
      <c r="GX51" s="543"/>
      <c r="GY51" s="543"/>
      <c r="GZ51" s="543"/>
      <c r="HA51" s="543"/>
      <c r="HB51" s="543"/>
      <c r="HC51" s="543"/>
      <c r="HD51" s="543"/>
      <c r="HE51" s="543"/>
      <c r="HF51" s="543"/>
      <c r="HG51" s="543"/>
      <c r="HH51" s="543"/>
      <c r="HI51" s="543"/>
      <c r="HJ51" s="543"/>
      <c r="HK51" s="543"/>
      <c r="HL51" s="543"/>
      <c r="HM51" s="543"/>
      <c r="HN51" s="543"/>
      <c r="HO51" s="543"/>
      <c r="HP51" s="543"/>
      <c r="HQ51" s="543"/>
      <c r="HR51" s="543"/>
      <c r="HS51" s="543"/>
      <c r="HT51" s="543"/>
      <c r="HU51" s="543"/>
      <c r="HV51" s="543"/>
      <c r="HW51" s="543"/>
      <c r="HX51" s="543"/>
      <c r="HY51" s="543"/>
      <c r="HZ51" s="543"/>
      <c r="IA51" s="543"/>
      <c r="IB51" s="543"/>
      <c r="IC51" s="543"/>
      <c r="ID51" s="543"/>
      <c r="IE51" s="543"/>
      <c r="IF51" s="543"/>
      <c r="IG51" s="543"/>
      <c r="IH51" s="543"/>
      <c r="II51" s="543"/>
      <c r="IJ51" s="543"/>
      <c r="IK51" s="543"/>
      <c r="IL51" s="543"/>
      <c r="IM51" s="543"/>
      <c r="IN51" s="543"/>
      <c r="IO51" s="543"/>
      <c r="IP51" s="543"/>
      <c r="IQ51" s="543"/>
      <c r="IR51" s="543"/>
      <c r="IS51" s="543"/>
      <c r="IT51" s="543"/>
      <c r="IU51" s="543"/>
      <c r="IV51" s="543"/>
      <c r="IW51" s="543"/>
      <c r="IX51" s="543"/>
      <c r="IY51" s="543"/>
      <c r="IZ51" s="543"/>
      <c r="JA51" s="543"/>
      <c r="JB51" s="543"/>
      <c r="JC51" s="543"/>
      <c r="JD51" s="543"/>
      <c r="JE51" s="543"/>
      <c r="JF51" s="543"/>
      <c r="JG51" s="543"/>
      <c r="JH51" s="543"/>
      <c r="JI51" s="543"/>
      <c r="JJ51" s="543"/>
      <c r="JK51" s="543"/>
      <c r="JL51" s="543"/>
      <c r="JM51" s="543"/>
      <c r="JN51" s="543"/>
      <c r="JO51" s="543"/>
      <c r="JP51" s="543"/>
      <c r="JQ51" s="543"/>
      <c r="JR51" s="543"/>
      <c r="JS51" s="543"/>
      <c r="JT51" s="543"/>
      <c r="JU51" s="543"/>
      <c r="JV51" s="543"/>
      <c r="JW51" s="543"/>
      <c r="JX51" s="543"/>
      <c r="JY51" s="543"/>
      <c r="JZ51" s="543"/>
      <c r="KA51" s="543"/>
      <c r="KB51" s="543"/>
      <c r="KC51" s="543"/>
      <c r="KD51" s="543"/>
      <c r="KE51" s="543"/>
      <c r="KF51" s="543"/>
      <c r="KG51" s="543"/>
      <c r="KH51" s="543"/>
      <c r="KI51" s="543"/>
      <c r="KJ51" s="543"/>
      <c r="KK51" s="543"/>
      <c r="KL51" s="543"/>
      <c r="KM51" s="543"/>
      <c r="KN51" s="543"/>
      <c r="KO51" s="543"/>
      <c r="KP51" s="543"/>
      <c r="KQ51" s="543"/>
      <c r="KR51" s="543"/>
      <c r="KS51" s="543"/>
      <c r="KT51" s="543"/>
      <c r="KU51" s="543"/>
      <c r="KV51" s="543"/>
      <c r="KW51" s="543"/>
      <c r="KX51" s="543"/>
      <c r="KY51" s="543"/>
      <c r="KZ51" s="543"/>
      <c r="LA51" s="543"/>
      <c r="LB51" s="543"/>
      <c r="LC51" s="543"/>
      <c r="LD51" s="543"/>
      <c r="LE51" s="543"/>
      <c r="LF51" s="543"/>
      <c r="LG51" s="543"/>
      <c r="LH51" s="543"/>
      <c r="LI51" s="543"/>
      <c r="LJ51" s="543"/>
      <c r="LK51" s="543"/>
      <c r="LL51" s="543"/>
      <c r="LM51" s="543"/>
      <c r="LN51" s="543"/>
      <c r="LO51" s="543"/>
      <c r="LP51" s="543"/>
      <c r="LQ51" s="543"/>
      <c r="LR51" s="543"/>
      <c r="LS51" s="543"/>
      <c r="LT51" s="543"/>
      <c r="LU51" s="543"/>
      <c r="LV51" s="543"/>
      <c r="LW51" s="543"/>
      <c r="LX51" s="543"/>
      <c r="LY51" s="543"/>
      <c r="LZ51" s="543"/>
      <c r="MA51" s="543"/>
      <c r="MB51" s="543"/>
      <c r="MC51" s="543"/>
      <c r="MD51" s="543"/>
      <c r="ME51" s="543"/>
      <c r="MF51" s="543"/>
      <c r="MG51" s="543"/>
      <c r="MH51" s="543"/>
      <c r="MI51" s="543"/>
      <c r="MJ51" s="543"/>
      <c r="MK51" s="543"/>
      <c r="ML51" s="543"/>
      <c r="MM51" s="543"/>
      <c r="MN51" s="543"/>
      <c r="MO51" s="543"/>
      <c r="MP51" s="543"/>
      <c r="MQ51" s="543"/>
      <c r="MR51" s="543"/>
      <c r="MS51" s="543"/>
      <c r="MT51" s="543"/>
      <c r="MU51" s="543"/>
      <c r="MV51" s="543"/>
      <c r="MW51" s="543"/>
      <c r="MX51" s="543"/>
      <c r="MY51" s="543"/>
      <c r="MZ51" s="543"/>
      <c r="NA51" s="543"/>
      <c r="NB51" s="543"/>
      <c r="NC51" s="543"/>
      <c r="ND51" s="543"/>
      <c r="NE51" s="543"/>
      <c r="NF51" s="543"/>
      <c r="NG51" s="543"/>
      <c r="NH51" s="543"/>
      <c r="NI51" s="543"/>
      <c r="NJ51" s="543"/>
      <c r="NK51" s="543"/>
      <c r="NL51" s="543"/>
      <c r="NM51" s="543"/>
      <c r="NN51" s="543"/>
      <c r="NO51" s="543"/>
      <c r="NP51" s="543"/>
      <c r="NQ51" s="543"/>
      <c r="NR51" s="543"/>
      <c r="NS51" s="543"/>
      <c r="NT51" s="543"/>
      <c r="NU51" s="543"/>
      <c r="NV51" s="543"/>
      <c r="NW51" s="543"/>
      <c r="NX51" s="543"/>
      <c r="NY51" s="543"/>
      <c r="NZ51" s="543"/>
      <c r="OA51" s="543"/>
      <c r="OB51" s="543"/>
      <c r="OC51" s="543"/>
      <c r="OD51" s="543"/>
      <c r="OE51" s="543"/>
      <c r="OF51" s="543"/>
      <c r="OG51" s="543"/>
      <c r="OH51" s="543"/>
      <c r="OI51" s="543"/>
      <c r="OJ51" s="543"/>
      <c r="OK51" s="543"/>
      <c r="OL51" s="543"/>
      <c r="OM51" s="543"/>
      <c r="ON51" s="543"/>
      <c r="OO51" s="543"/>
      <c r="OP51" s="543"/>
      <c r="OQ51" s="543"/>
      <c r="OR51" s="543"/>
      <c r="OS51" s="543"/>
      <c r="OT51" s="543"/>
      <c r="OU51" s="543"/>
      <c r="OV51" s="543"/>
      <c r="OW51" s="543"/>
      <c r="OX51" s="543"/>
      <c r="OY51" s="543"/>
      <c r="OZ51" s="543"/>
      <c r="PA51" s="543"/>
      <c r="PB51" s="543"/>
      <c r="PC51" s="543"/>
      <c r="PD51" s="543"/>
      <c r="PE51" s="543"/>
      <c r="PF51" s="543"/>
      <c r="PG51" s="543"/>
      <c r="PH51" s="543"/>
      <c r="PI51" s="543"/>
      <c r="PJ51" s="543"/>
      <c r="PK51" s="543"/>
      <c r="PL51" s="543"/>
      <c r="PM51" s="543"/>
      <c r="PN51" s="543"/>
      <c r="PO51" s="543"/>
      <c r="PP51" s="543"/>
      <c r="PQ51" s="543"/>
      <c r="PR51" s="543"/>
      <c r="PS51" s="543"/>
      <c r="PT51" s="543"/>
      <c r="PU51" s="543"/>
      <c r="PV51" s="543"/>
      <c r="PW51" s="543"/>
      <c r="PX51" s="543"/>
      <c r="PY51" s="543"/>
      <c r="PZ51" s="543"/>
      <c r="QA51" s="543"/>
      <c r="QB51" s="543"/>
      <c r="QC51" s="543"/>
      <c r="QD51" s="543"/>
      <c r="QE51" s="543"/>
      <c r="QF51" s="543"/>
      <c r="QG51" s="543"/>
      <c r="QH51" s="543"/>
      <c r="QI51" s="543"/>
      <c r="QJ51" s="543"/>
      <c r="QK51" s="543"/>
      <c r="QL51" s="543"/>
      <c r="QM51" s="543"/>
      <c r="QN51" s="543"/>
      <c r="QO51" s="543"/>
      <c r="QP51" s="543"/>
      <c r="QQ51" s="543"/>
      <c r="QR51" s="543"/>
      <c r="QS51" s="543"/>
      <c r="QT51" s="543"/>
      <c r="QU51" s="543"/>
      <c r="QV51" s="543"/>
      <c r="QW51" s="543"/>
      <c r="QX51" s="543"/>
      <c r="QY51" s="543"/>
      <c r="QZ51" s="543"/>
      <c r="RA51" s="543"/>
      <c r="RB51" s="543"/>
      <c r="RC51" s="543"/>
      <c r="RD51" s="543"/>
      <c r="RE51" s="543"/>
      <c r="RF51" s="543"/>
      <c r="RG51" s="543"/>
      <c r="RH51" s="543"/>
      <c r="RI51" s="543"/>
      <c r="RJ51" s="543"/>
      <c r="RK51" s="543"/>
      <c r="RL51" s="543"/>
      <c r="RM51" s="543"/>
      <c r="RN51" s="543"/>
      <c r="RO51" s="543"/>
      <c r="RP51" s="543"/>
      <c r="RQ51" s="543"/>
      <c r="RR51" s="543"/>
      <c r="RS51" s="543"/>
      <c r="RT51" s="543"/>
      <c r="RU51" s="543"/>
      <c r="RV51" s="543"/>
      <c r="RW51" s="543"/>
      <c r="RX51" s="543"/>
      <c r="RY51" s="543"/>
      <c r="RZ51" s="543"/>
      <c r="SA51" s="543"/>
      <c r="SB51" s="543"/>
      <c r="SC51" s="543"/>
      <c r="SD51" s="543"/>
      <c r="SE51" s="543"/>
      <c r="SF51" s="543"/>
      <c r="SG51" s="543"/>
      <c r="SH51" s="543"/>
      <c r="SI51" s="543"/>
      <c r="SJ51" s="543"/>
      <c r="SK51" s="543"/>
      <c r="SL51" s="543"/>
      <c r="SM51" s="543"/>
      <c r="SN51" s="543"/>
      <c r="SO51" s="543"/>
      <c r="SP51" s="543"/>
      <c r="SQ51" s="543"/>
      <c r="SR51" s="543"/>
      <c r="SS51" s="543"/>
      <c r="ST51" s="543"/>
      <c r="SU51" s="543"/>
      <c r="SV51" s="543"/>
      <c r="SW51" s="543"/>
      <c r="SX51" s="543"/>
      <c r="SY51" s="543"/>
      <c r="SZ51" s="543"/>
      <c r="TA51" s="543"/>
      <c r="TB51" s="543"/>
      <c r="TC51" s="543"/>
      <c r="TD51" s="543"/>
      <c r="TE51" s="543"/>
      <c r="TF51" s="543"/>
      <c r="TG51" s="543"/>
      <c r="TH51" s="543"/>
      <c r="TI51" s="543"/>
      <c r="TJ51" s="543"/>
      <c r="TK51" s="543"/>
      <c r="TL51" s="543"/>
      <c r="TM51" s="543"/>
      <c r="TN51" s="543"/>
      <c r="TO51" s="543"/>
      <c r="TP51" s="543"/>
      <c r="TQ51" s="543"/>
      <c r="TR51" s="543"/>
      <c r="TS51" s="543"/>
      <c r="TT51" s="543"/>
      <c r="TU51" s="543"/>
      <c r="TV51" s="543"/>
      <c r="TW51" s="543"/>
      <c r="TX51" s="543"/>
      <c r="TY51" s="543"/>
      <c r="TZ51" s="543"/>
      <c r="UA51" s="543"/>
      <c r="UB51" s="543"/>
      <c r="UC51" s="543"/>
      <c r="UD51" s="543"/>
      <c r="UE51" s="543"/>
      <c r="UF51" s="543"/>
      <c r="UG51" s="543"/>
      <c r="UH51" s="543"/>
      <c r="UI51" s="543"/>
      <c r="UJ51" s="543"/>
      <c r="UK51" s="543"/>
      <c r="UL51" s="543"/>
      <c r="UM51" s="543"/>
      <c r="UN51" s="543"/>
      <c r="UO51" s="543"/>
      <c r="UP51" s="543"/>
      <c r="UQ51" s="543"/>
      <c r="UR51" s="543"/>
      <c r="US51" s="543"/>
      <c r="UT51" s="543"/>
      <c r="UU51" s="543"/>
      <c r="UV51" s="543"/>
      <c r="UW51" s="543"/>
      <c r="UX51" s="543"/>
      <c r="UY51" s="543"/>
      <c r="UZ51" s="543"/>
      <c r="VA51" s="543"/>
      <c r="VB51" s="543"/>
      <c r="VC51" s="543"/>
      <c r="VD51" s="543"/>
      <c r="VE51" s="543"/>
      <c r="VF51" s="543"/>
      <c r="VG51" s="543"/>
      <c r="VH51" s="543"/>
      <c r="VI51" s="543"/>
      <c r="VJ51" s="543"/>
      <c r="VK51" s="543"/>
      <c r="VL51" s="543"/>
      <c r="VM51" s="543"/>
      <c r="VN51" s="543"/>
      <c r="VO51" s="543"/>
      <c r="VP51" s="543"/>
      <c r="VQ51" s="543"/>
      <c r="VR51" s="543"/>
      <c r="VS51" s="543"/>
      <c r="VT51" s="543"/>
      <c r="VU51" s="543"/>
      <c r="VV51" s="543"/>
      <c r="VW51" s="543"/>
      <c r="VX51" s="543"/>
      <c r="VY51" s="543"/>
      <c r="VZ51" s="543"/>
      <c r="WA51" s="543"/>
      <c r="WB51" s="543"/>
      <c r="WC51" s="543"/>
      <c r="WD51" s="543"/>
      <c r="WE51" s="543"/>
      <c r="WF51" s="543"/>
      <c r="WG51" s="543"/>
      <c r="WH51" s="543"/>
      <c r="WI51" s="543"/>
      <c r="WJ51" s="543"/>
      <c r="WK51" s="543"/>
      <c r="WL51" s="543"/>
      <c r="WM51" s="543"/>
      <c r="WN51" s="543"/>
      <c r="WO51" s="543"/>
      <c r="WP51" s="543"/>
      <c r="WQ51" s="543"/>
      <c r="WR51" s="543"/>
      <c r="WS51" s="543"/>
      <c r="WT51" s="543"/>
      <c r="WU51" s="543"/>
      <c r="WV51" s="543"/>
      <c r="WW51" s="543"/>
      <c r="WX51" s="543"/>
      <c r="WY51" s="543"/>
      <c r="WZ51" s="543"/>
      <c r="XA51" s="543"/>
      <c r="XB51" s="543"/>
      <c r="XC51" s="543"/>
      <c r="XD51" s="543"/>
      <c r="XE51" s="543"/>
      <c r="XF51" s="543"/>
      <c r="XG51" s="543"/>
      <c r="XH51" s="543"/>
      <c r="XI51" s="543"/>
      <c r="XJ51" s="543"/>
      <c r="XK51" s="543"/>
      <c r="XL51" s="543"/>
      <c r="XM51" s="543"/>
      <c r="XN51" s="543"/>
      <c r="XO51" s="543"/>
      <c r="XP51" s="543"/>
      <c r="XQ51" s="543"/>
      <c r="XR51" s="543"/>
      <c r="XS51" s="543"/>
      <c r="XT51" s="543"/>
      <c r="XU51" s="543"/>
      <c r="XV51" s="543"/>
      <c r="XW51" s="543"/>
      <c r="XX51" s="543"/>
      <c r="XY51" s="543"/>
      <c r="XZ51" s="543"/>
      <c r="YA51" s="543"/>
      <c r="YB51" s="543"/>
      <c r="YC51" s="543"/>
      <c r="YD51" s="543"/>
      <c r="YE51" s="543"/>
      <c r="YF51" s="543"/>
      <c r="YG51" s="543"/>
      <c r="YH51" s="543"/>
      <c r="YI51" s="543"/>
      <c r="YJ51" s="543"/>
      <c r="YK51" s="543"/>
      <c r="YL51" s="543"/>
      <c r="YM51" s="543"/>
      <c r="YN51" s="543"/>
      <c r="YO51" s="543"/>
      <c r="YP51" s="543"/>
      <c r="YQ51" s="543"/>
      <c r="YR51" s="543"/>
      <c r="YS51" s="543"/>
      <c r="YT51" s="543"/>
      <c r="YU51" s="543"/>
      <c r="YV51" s="543"/>
      <c r="YW51" s="543"/>
      <c r="YX51" s="543"/>
      <c r="YY51" s="543"/>
      <c r="YZ51" s="543"/>
      <c r="ZA51" s="543"/>
      <c r="ZB51" s="543"/>
      <c r="ZC51" s="543"/>
      <c r="ZD51" s="543"/>
      <c r="ZE51" s="543"/>
      <c r="ZF51" s="543"/>
      <c r="ZG51" s="543"/>
      <c r="ZH51" s="543"/>
      <c r="ZI51" s="543"/>
      <c r="ZJ51" s="543"/>
      <c r="ZK51" s="543"/>
      <c r="ZL51" s="543"/>
      <c r="ZM51" s="543"/>
      <c r="ZN51" s="543"/>
      <c r="ZO51" s="543"/>
      <c r="ZP51" s="543"/>
      <c r="ZQ51" s="543"/>
      <c r="ZR51" s="543"/>
      <c r="ZS51" s="543"/>
      <c r="ZT51" s="543"/>
      <c r="ZU51" s="543"/>
      <c r="ZV51" s="543"/>
      <c r="ZW51" s="543"/>
      <c r="ZX51" s="543"/>
      <c r="ZY51" s="543"/>
      <c r="ZZ51" s="543"/>
      <c r="AAA51" s="543"/>
      <c r="AAB51" s="543"/>
      <c r="AAC51" s="543"/>
      <c r="AAD51" s="543"/>
      <c r="AAE51" s="543"/>
      <c r="AAF51" s="543"/>
      <c r="AAG51" s="543"/>
      <c r="AAH51" s="543"/>
      <c r="AAI51" s="543"/>
      <c r="AAJ51" s="543"/>
      <c r="AAK51" s="543"/>
      <c r="AAL51" s="543"/>
      <c r="AAM51" s="543"/>
      <c r="AAN51" s="543"/>
      <c r="AAO51" s="543"/>
      <c r="AAP51" s="543"/>
      <c r="AAQ51" s="543"/>
      <c r="AAR51" s="543"/>
      <c r="AAS51" s="543"/>
      <c r="AAT51" s="543"/>
      <c r="AAU51" s="543"/>
      <c r="AAV51" s="543"/>
      <c r="AAW51" s="543"/>
      <c r="AAX51" s="543"/>
      <c r="AAY51" s="543"/>
      <c r="AAZ51" s="543"/>
      <c r="ABA51" s="543"/>
      <c r="ABB51" s="543"/>
      <c r="ABC51" s="543"/>
      <c r="ABD51" s="543"/>
      <c r="ABE51" s="543"/>
      <c r="ABF51" s="543"/>
      <c r="ABG51" s="543"/>
      <c r="ABH51" s="543"/>
      <c r="ABI51" s="543"/>
      <c r="ABJ51" s="543"/>
      <c r="ABK51" s="543"/>
      <c r="ABL51" s="543"/>
      <c r="ABM51" s="543"/>
      <c r="ABN51" s="543"/>
      <c r="ABO51" s="543"/>
      <c r="ABP51" s="543"/>
      <c r="ABQ51" s="543"/>
      <c r="ABR51" s="543"/>
      <c r="ABS51" s="543"/>
      <c r="ABT51" s="543"/>
      <c r="ABU51" s="543"/>
      <c r="ABV51" s="543"/>
      <c r="ABW51" s="543"/>
      <c r="ABX51" s="543"/>
      <c r="ABY51" s="543"/>
      <c r="ABZ51" s="543"/>
      <c r="ACA51" s="543"/>
      <c r="ACB51" s="543"/>
      <c r="ACC51" s="543"/>
      <c r="ACD51" s="543"/>
      <c r="ACE51" s="543"/>
      <c r="ACF51" s="543"/>
      <c r="ACG51" s="543"/>
      <c r="ACH51" s="543"/>
      <c r="ACI51" s="543"/>
      <c r="ACJ51" s="543"/>
      <c r="ACK51" s="543"/>
      <c r="ACL51" s="543"/>
      <c r="ACM51" s="543"/>
      <c r="ACN51" s="543"/>
      <c r="ACO51" s="543"/>
      <c r="ACP51" s="543"/>
      <c r="ACQ51" s="543"/>
      <c r="ACR51" s="543"/>
      <c r="ACS51" s="543"/>
      <c r="ACT51" s="543"/>
      <c r="ACU51" s="543"/>
      <c r="ACV51" s="543"/>
      <c r="ACW51" s="543"/>
      <c r="ACX51" s="543"/>
      <c r="ACY51" s="543"/>
      <c r="ACZ51" s="543"/>
      <c r="ADA51" s="543"/>
      <c r="ADB51" s="543"/>
      <c r="ADC51" s="543"/>
      <c r="ADD51" s="543"/>
      <c r="ADE51" s="543"/>
      <c r="ADF51" s="543"/>
      <c r="ADG51" s="543"/>
      <c r="ADH51" s="543"/>
      <c r="ADI51" s="543"/>
      <c r="ADJ51" s="543"/>
      <c r="ADK51" s="543"/>
      <c r="ADL51" s="543"/>
      <c r="ADM51" s="543"/>
      <c r="ADN51" s="543"/>
      <c r="ADO51" s="543"/>
      <c r="ADP51" s="543"/>
      <c r="ADQ51" s="543"/>
      <c r="ADR51" s="543"/>
      <c r="ADS51" s="543"/>
      <c r="ADT51" s="543"/>
      <c r="ADU51" s="543"/>
      <c r="ADV51" s="543"/>
      <c r="ADW51" s="543"/>
      <c r="ADX51" s="543"/>
      <c r="ADY51" s="543"/>
      <c r="ADZ51" s="543"/>
      <c r="AEA51" s="543"/>
      <c r="AEB51" s="543"/>
      <c r="AEC51" s="543"/>
      <c r="AED51" s="543"/>
      <c r="AEE51" s="543"/>
      <c r="AEF51" s="543"/>
      <c r="AEG51" s="543"/>
      <c r="AEH51" s="543"/>
      <c r="AEI51" s="543"/>
      <c r="AEJ51" s="543"/>
      <c r="AEK51" s="543"/>
      <c r="AEL51" s="543"/>
      <c r="AEM51" s="543"/>
      <c r="AEN51" s="543"/>
      <c r="AEO51" s="543"/>
      <c r="AEP51" s="543"/>
      <c r="AEQ51" s="543"/>
      <c r="AER51" s="543"/>
      <c r="AES51" s="543"/>
      <c r="AET51" s="543"/>
      <c r="AEU51" s="543"/>
      <c r="AEV51" s="543"/>
      <c r="AEW51" s="543"/>
      <c r="AEX51" s="543"/>
      <c r="AEY51" s="543"/>
      <c r="AEZ51" s="543"/>
      <c r="AFA51" s="543"/>
      <c r="AFB51" s="543"/>
      <c r="AFC51" s="543"/>
      <c r="AFD51" s="543"/>
      <c r="AFE51" s="543"/>
      <c r="AFF51" s="543"/>
      <c r="AFG51" s="543"/>
      <c r="AFH51" s="543"/>
      <c r="AFI51" s="543"/>
      <c r="AFJ51" s="543"/>
      <c r="AFK51" s="543"/>
      <c r="AFL51" s="543"/>
      <c r="AFM51" s="543"/>
      <c r="AFN51" s="543"/>
      <c r="AFO51" s="543"/>
      <c r="AFP51" s="543"/>
      <c r="AFQ51" s="543"/>
      <c r="AFR51" s="543"/>
      <c r="AFS51" s="543"/>
      <c r="AFT51" s="543"/>
      <c r="AFU51" s="543"/>
      <c r="AFV51" s="543"/>
      <c r="AFW51" s="543"/>
      <c r="AFX51" s="543"/>
      <c r="AFY51" s="543"/>
      <c r="AFZ51" s="543"/>
      <c r="AGA51" s="543"/>
      <c r="AGB51" s="543"/>
      <c r="AGC51" s="543"/>
      <c r="AGD51" s="543"/>
      <c r="AGE51" s="543"/>
      <c r="AGF51" s="543"/>
      <c r="AGG51" s="543"/>
      <c r="AGH51" s="543"/>
      <c r="AGI51" s="543"/>
      <c r="AGJ51" s="543"/>
      <c r="AGK51" s="543"/>
      <c r="AGL51" s="543"/>
      <c r="AGM51" s="543"/>
      <c r="AGN51" s="543"/>
      <c r="AGO51" s="543"/>
      <c r="AGP51" s="543"/>
      <c r="AGQ51" s="543"/>
      <c r="AGR51" s="543"/>
      <c r="AGS51" s="543"/>
      <c r="AGT51" s="543"/>
      <c r="AGU51" s="543"/>
      <c r="AGV51" s="543"/>
      <c r="AGW51" s="543"/>
      <c r="AGX51" s="543"/>
      <c r="AGY51" s="543"/>
      <c r="AGZ51" s="543"/>
      <c r="AHA51" s="543"/>
      <c r="AHB51" s="543"/>
      <c r="AHC51" s="543"/>
      <c r="AHD51" s="543"/>
      <c r="AHE51" s="543"/>
      <c r="AHF51" s="543"/>
      <c r="AHG51" s="543"/>
      <c r="AHH51" s="543"/>
      <c r="AHI51" s="543"/>
      <c r="AHJ51" s="543"/>
      <c r="AHK51" s="543"/>
      <c r="AHL51" s="543"/>
      <c r="AHM51" s="543"/>
      <c r="AHN51" s="543"/>
      <c r="AHO51" s="543"/>
      <c r="AHP51" s="543"/>
      <c r="AHQ51" s="543"/>
      <c r="AHR51" s="543"/>
      <c r="AHS51" s="543"/>
      <c r="AHT51" s="543"/>
      <c r="AHU51" s="543"/>
      <c r="AHV51" s="543"/>
      <c r="AHW51" s="543"/>
      <c r="AHX51" s="543"/>
      <c r="AHY51" s="543"/>
      <c r="AHZ51" s="543"/>
      <c r="AIA51" s="543"/>
      <c r="AIB51" s="543"/>
      <c r="AIC51" s="543"/>
      <c r="AID51" s="543"/>
      <c r="AIE51" s="543"/>
      <c r="AIF51" s="543"/>
      <c r="AIG51" s="543"/>
      <c r="AIH51" s="543"/>
      <c r="AII51" s="543"/>
      <c r="AIJ51" s="543"/>
      <c r="AIK51" s="543"/>
      <c r="AIL51" s="543"/>
      <c r="AIM51" s="543"/>
      <c r="AIN51" s="543"/>
      <c r="AIO51" s="543"/>
      <c r="AIP51" s="543"/>
      <c r="AIQ51" s="543"/>
      <c r="AIR51" s="543"/>
      <c r="AIS51" s="543"/>
      <c r="AIT51" s="543"/>
      <c r="AIU51" s="543"/>
      <c r="AIV51" s="543"/>
      <c r="AIW51" s="543"/>
      <c r="AIX51" s="543"/>
      <c r="AIY51" s="543"/>
      <c r="AIZ51" s="543"/>
      <c r="AJA51" s="543"/>
      <c r="AJB51" s="543"/>
      <c r="AJC51" s="543"/>
      <c r="AJD51" s="543"/>
      <c r="AJE51" s="543"/>
      <c r="AJF51" s="543"/>
      <c r="AJG51" s="543"/>
      <c r="AJH51" s="543"/>
      <c r="AJI51" s="543"/>
      <c r="AJJ51" s="543"/>
      <c r="AJK51" s="543"/>
      <c r="AJL51" s="543"/>
      <c r="AJM51" s="543"/>
      <c r="AJN51" s="543"/>
      <c r="AJO51" s="543"/>
      <c r="AJP51" s="543"/>
      <c r="AJQ51" s="543"/>
      <c r="AJR51" s="543"/>
      <c r="AJS51" s="543"/>
      <c r="AJT51" s="543"/>
      <c r="AJU51" s="543"/>
      <c r="AJV51" s="543"/>
      <c r="AJW51" s="543"/>
      <c r="AJX51" s="543"/>
      <c r="AJY51" s="543"/>
      <c r="AJZ51" s="543"/>
      <c r="AKA51" s="543"/>
      <c r="AKB51" s="543"/>
      <c r="AKC51" s="543"/>
      <c r="AKD51" s="543"/>
      <c r="AKE51" s="543"/>
      <c r="AKF51" s="543"/>
      <c r="AKG51" s="543"/>
      <c r="AKH51" s="543"/>
      <c r="AKI51" s="543"/>
      <c r="AKJ51" s="543"/>
      <c r="AKK51" s="543"/>
      <c r="AKL51" s="543"/>
      <c r="AKM51" s="543"/>
      <c r="AKN51" s="543"/>
      <c r="AKO51" s="543"/>
      <c r="AKP51" s="543"/>
      <c r="AKQ51" s="543"/>
      <c r="AKR51" s="543"/>
      <c r="AKS51" s="543"/>
      <c r="AKT51" s="543"/>
      <c r="AKU51" s="543"/>
      <c r="AKV51" s="543"/>
    </row>
    <row r="52" spans="1:984" s="487" customFormat="1" ht="22.15" customHeight="1" x14ac:dyDescent="0.25">
      <c r="A52" s="396">
        <v>46</v>
      </c>
      <c r="B52" s="340" t="s">
        <v>251</v>
      </c>
      <c r="C52" s="639" t="s">
        <v>252</v>
      </c>
      <c r="D52" s="639"/>
      <c r="E52" s="639"/>
      <c r="F52" s="639"/>
      <c r="G52" s="536">
        <v>132701170</v>
      </c>
      <c r="H52" s="539">
        <v>129701170</v>
      </c>
      <c r="I52" s="539">
        <v>3000000</v>
      </c>
      <c r="J52" s="405"/>
      <c r="K52" s="539">
        <v>97901470</v>
      </c>
      <c r="L52" s="539">
        <v>34799700</v>
      </c>
      <c r="M52" s="556">
        <v>132701170</v>
      </c>
      <c r="N52" s="557">
        <v>133269625</v>
      </c>
      <c r="O52" s="558"/>
      <c r="P52" s="558"/>
      <c r="Q52" s="559">
        <v>118570443</v>
      </c>
      <c r="R52" s="559">
        <v>82189862</v>
      </c>
      <c r="S52" s="559">
        <v>36380581</v>
      </c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3"/>
    </row>
    <row r="53" spans="1:984" ht="22.15" customHeight="1" x14ac:dyDescent="0.25">
      <c r="A53" s="407"/>
      <c r="B53" s="543"/>
      <c r="C53" s="543"/>
      <c r="D53" s="543"/>
      <c r="E53" s="543"/>
      <c r="F53" s="543"/>
      <c r="G53" s="543"/>
      <c r="H53" s="543"/>
      <c r="I53" s="543"/>
      <c r="J53" s="543"/>
      <c r="K53" s="575"/>
      <c r="L53" s="575"/>
      <c r="M53" s="543"/>
      <c r="N53" s="543"/>
      <c r="O53" s="543"/>
      <c r="P53" s="543"/>
      <c r="Q53" s="543"/>
      <c r="R53" s="549"/>
      <c r="S53" s="549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</row>
    <row r="54" spans="1:984" ht="43.5" customHeight="1" x14ac:dyDescent="0.25">
      <c r="A54" s="637" t="s">
        <v>253</v>
      </c>
      <c r="B54" s="637"/>
      <c r="C54" s="637"/>
      <c r="D54" s="637"/>
      <c r="E54" s="637"/>
      <c r="F54" s="637"/>
      <c r="G54" s="637"/>
      <c r="H54" s="637"/>
      <c r="I54" s="637"/>
      <c r="J54" s="637"/>
      <c r="K54" s="576"/>
      <c r="L54" s="576"/>
      <c r="M54" s="553"/>
      <c r="N54" s="577"/>
      <c r="O54" s="577"/>
      <c r="P54" s="577"/>
      <c r="Q54" s="577"/>
      <c r="R54" s="537"/>
      <c r="S54" s="537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3"/>
      <c r="BS54" s="543"/>
      <c r="BT54" s="543"/>
      <c r="BU54" s="543"/>
      <c r="BV54" s="543"/>
      <c r="BW54" s="543"/>
      <c r="BX54" s="543"/>
      <c r="BY54" s="543"/>
      <c r="BZ54" s="543"/>
      <c r="CA54" s="543"/>
      <c r="CB54" s="543"/>
      <c r="CC54" s="543"/>
      <c r="CD54" s="543"/>
      <c r="CE54" s="543"/>
      <c r="CF54" s="543"/>
      <c r="CG54" s="543"/>
      <c r="CH54" s="543"/>
      <c r="CI54" s="543"/>
      <c r="CJ54" s="543"/>
      <c r="CK54" s="543"/>
      <c r="CL54" s="543"/>
      <c r="CM54" s="543"/>
      <c r="CN54" s="543"/>
      <c r="CO54" s="543"/>
      <c r="CP54" s="543"/>
      <c r="CQ54" s="543"/>
      <c r="CR54" s="543"/>
      <c r="CS54" s="543"/>
      <c r="CT54" s="543"/>
      <c r="CU54" s="543"/>
      <c r="CV54" s="543"/>
      <c r="CW54" s="543"/>
      <c r="CX54" s="543"/>
      <c r="CY54" s="543"/>
      <c r="CZ54" s="543"/>
      <c r="DA54" s="543"/>
      <c r="DB54" s="543"/>
      <c r="DC54" s="543"/>
      <c r="DD54" s="543"/>
      <c r="DE54" s="543"/>
      <c r="DF54" s="543"/>
      <c r="DG54" s="543"/>
      <c r="DH54" s="543"/>
      <c r="DI54" s="543"/>
      <c r="DJ54" s="543"/>
      <c r="DK54" s="543"/>
      <c r="DL54" s="543"/>
      <c r="DM54" s="543"/>
      <c r="DN54" s="543"/>
      <c r="DO54" s="543"/>
      <c r="DP54" s="543"/>
      <c r="DQ54" s="543"/>
      <c r="DR54" s="543"/>
      <c r="DS54" s="543"/>
      <c r="DT54" s="543"/>
      <c r="DU54" s="543"/>
      <c r="DV54" s="543"/>
      <c r="DW54" s="543"/>
      <c r="DX54" s="543"/>
      <c r="DY54" s="543"/>
      <c r="DZ54" s="543"/>
      <c r="EA54" s="543"/>
      <c r="EB54" s="543"/>
      <c r="EC54" s="543"/>
      <c r="ED54" s="543"/>
      <c r="EE54" s="543"/>
      <c r="EF54" s="543"/>
      <c r="EG54" s="543"/>
      <c r="EH54" s="543"/>
      <c r="EI54" s="543"/>
      <c r="EJ54" s="543"/>
      <c r="EK54" s="543"/>
      <c r="EL54" s="543"/>
      <c r="EM54" s="543"/>
      <c r="EN54" s="543"/>
      <c r="EO54" s="543"/>
      <c r="EP54" s="543"/>
      <c r="EQ54" s="543"/>
      <c r="ER54" s="543"/>
      <c r="ES54" s="543"/>
      <c r="ET54" s="543"/>
      <c r="EU54" s="543"/>
      <c r="EV54" s="543"/>
      <c r="EW54" s="543"/>
      <c r="EX54" s="543"/>
      <c r="EY54" s="543"/>
      <c r="EZ54" s="543"/>
      <c r="FA54" s="543"/>
      <c r="FB54" s="543"/>
      <c r="FC54" s="543"/>
      <c r="FD54" s="543"/>
      <c r="FE54" s="543"/>
      <c r="FF54" s="543"/>
      <c r="FG54" s="543"/>
      <c r="FH54" s="543"/>
      <c r="FI54" s="543"/>
      <c r="FJ54" s="543"/>
      <c r="FK54" s="543"/>
      <c r="FL54" s="543"/>
      <c r="FM54" s="543"/>
      <c r="FN54" s="543"/>
      <c r="FO54" s="543"/>
      <c r="FP54" s="543"/>
      <c r="FQ54" s="543"/>
      <c r="FR54" s="543"/>
      <c r="FS54" s="543"/>
      <c r="FT54" s="543"/>
      <c r="FU54" s="543"/>
      <c r="FV54" s="543"/>
      <c r="FW54" s="543"/>
      <c r="FX54" s="543"/>
      <c r="FY54" s="543"/>
      <c r="FZ54" s="543"/>
      <c r="GA54" s="543"/>
      <c r="GB54" s="543"/>
      <c r="GC54" s="543"/>
      <c r="GD54" s="543"/>
      <c r="GE54" s="543"/>
      <c r="GF54" s="543"/>
      <c r="GG54" s="543"/>
      <c r="GH54" s="543"/>
      <c r="GI54" s="543"/>
      <c r="GJ54" s="543"/>
      <c r="GK54" s="543"/>
      <c r="GL54" s="543"/>
      <c r="GM54" s="543"/>
      <c r="GN54" s="543"/>
      <c r="GO54" s="543"/>
      <c r="GP54" s="543"/>
      <c r="GQ54" s="543"/>
      <c r="GR54" s="543"/>
      <c r="GS54" s="543"/>
      <c r="GT54" s="543"/>
      <c r="GU54" s="543"/>
      <c r="GV54" s="543"/>
      <c r="GW54" s="543"/>
      <c r="GX54" s="543"/>
      <c r="GY54" s="543"/>
      <c r="GZ54" s="543"/>
      <c r="HA54" s="543"/>
      <c r="HB54" s="543"/>
      <c r="HC54" s="543"/>
      <c r="HD54" s="543"/>
      <c r="HE54" s="543"/>
      <c r="HF54" s="543"/>
      <c r="HG54" s="543"/>
      <c r="HH54" s="543"/>
      <c r="HI54" s="543"/>
      <c r="HJ54" s="543"/>
      <c r="HK54" s="543"/>
      <c r="HL54" s="543"/>
      <c r="HM54" s="543"/>
      <c r="HN54" s="543"/>
      <c r="HO54" s="543"/>
      <c r="HP54" s="543"/>
      <c r="HQ54" s="543"/>
      <c r="HR54" s="543"/>
      <c r="HS54" s="543"/>
      <c r="HT54" s="543"/>
      <c r="HU54" s="543"/>
      <c r="HV54" s="543"/>
      <c r="HW54" s="543"/>
      <c r="HX54" s="543"/>
      <c r="HY54" s="543"/>
      <c r="HZ54" s="543"/>
      <c r="IA54" s="543"/>
      <c r="IB54" s="543"/>
      <c r="IC54" s="543"/>
      <c r="ID54" s="543"/>
      <c r="IE54" s="543"/>
      <c r="IF54" s="543"/>
      <c r="IG54" s="543"/>
      <c r="IH54" s="543"/>
      <c r="II54" s="543"/>
      <c r="IJ54" s="543"/>
      <c r="IK54" s="543"/>
      <c r="IL54" s="543"/>
      <c r="IM54" s="543"/>
      <c r="IN54" s="543"/>
      <c r="IO54" s="543"/>
      <c r="IP54" s="543"/>
      <c r="IQ54" s="543"/>
      <c r="IR54" s="543"/>
      <c r="IS54" s="543"/>
      <c r="IT54" s="543"/>
      <c r="IU54" s="543"/>
      <c r="IV54" s="543"/>
      <c r="IW54" s="543"/>
      <c r="IX54" s="543"/>
      <c r="IY54" s="543"/>
      <c r="IZ54" s="543"/>
      <c r="JA54" s="543"/>
      <c r="JB54" s="543"/>
      <c r="JC54" s="543"/>
      <c r="JD54" s="543"/>
      <c r="JE54" s="543"/>
      <c r="JF54" s="543"/>
      <c r="JG54" s="543"/>
      <c r="JH54" s="543"/>
      <c r="JI54" s="543"/>
      <c r="JJ54" s="543"/>
      <c r="JK54" s="543"/>
      <c r="JL54" s="543"/>
      <c r="JM54" s="543"/>
      <c r="JN54" s="543"/>
      <c r="JO54" s="543"/>
      <c r="JP54" s="543"/>
      <c r="JQ54" s="543"/>
      <c r="JR54" s="543"/>
      <c r="JS54" s="543"/>
      <c r="JT54" s="543"/>
      <c r="JU54" s="543"/>
      <c r="JV54" s="543"/>
      <c r="JW54" s="543"/>
      <c r="JX54" s="543"/>
      <c r="JY54" s="543"/>
      <c r="JZ54" s="543"/>
      <c r="KA54" s="543"/>
      <c r="KB54" s="543"/>
      <c r="KC54" s="543"/>
      <c r="KD54" s="543"/>
      <c r="KE54" s="543"/>
      <c r="KF54" s="543"/>
      <c r="KG54" s="543"/>
      <c r="KH54" s="543"/>
      <c r="KI54" s="543"/>
      <c r="KJ54" s="543"/>
      <c r="KK54" s="543"/>
      <c r="KL54" s="543"/>
      <c r="KM54" s="543"/>
      <c r="KN54" s="543"/>
      <c r="KO54" s="543"/>
      <c r="KP54" s="543"/>
      <c r="KQ54" s="543"/>
      <c r="KR54" s="543"/>
      <c r="KS54" s="543"/>
      <c r="KT54" s="543"/>
      <c r="KU54" s="543"/>
      <c r="KV54" s="543"/>
      <c r="KW54" s="543"/>
      <c r="KX54" s="543"/>
      <c r="KY54" s="543"/>
      <c r="KZ54" s="543"/>
      <c r="LA54" s="543"/>
      <c r="LB54" s="543"/>
      <c r="LC54" s="543"/>
      <c r="LD54" s="543"/>
      <c r="LE54" s="543"/>
      <c r="LF54" s="543"/>
      <c r="LG54" s="543"/>
      <c r="LH54" s="543"/>
      <c r="LI54" s="543"/>
      <c r="LJ54" s="543"/>
      <c r="LK54" s="543"/>
      <c r="LL54" s="543"/>
      <c r="LM54" s="543"/>
      <c r="LN54" s="543"/>
      <c r="LO54" s="543"/>
      <c r="LP54" s="543"/>
      <c r="LQ54" s="543"/>
      <c r="LR54" s="543"/>
      <c r="LS54" s="543"/>
      <c r="LT54" s="543"/>
      <c r="LU54" s="543"/>
      <c r="LV54" s="543"/>
      <c r="LW54" s="543"/>
      <c r="LX54" s="543"/>
      <c r="LY54" s="543"/>
      <c r="LZ54" s="543"/>
      <c r="MA54" s="543"/>
      <c r="MB54" s="543"/>
      <c r="MC54" s="543"/>
      <c r="MD54" s="543"/>
      <c r="ME54" s="543"/>
      <c r="MF54" s="543"/>
      <c r="MG54" s="543"/>
      <c r="MH54" s="543"/>
      <c r="MI54" s="543"/>
      <c r="MJ54" s="543"/>
      <c r="MK54" s="543"/>
      <c r="ML54" s="543"/>
      <c r="MM54" s="543"/>
      <c r="MN54" s="543"/>
      <c r="MO54" s="543"/>
      <c r="MP54" s="543"/>
      <c r="MQ54" s="543"/>
      <c r="MR54" s="543"/>
      <c r="MS54" s="543"/>
      <c r="MT54" s="543"/>
      <c r="MU54" s="543"/>
      <c r="MV54" s="543"/>
      <c r="MW54" s="543"/>
      <c r="MX54" s="543"/>
      <c r="MY54" s="543"/>
      <c r="MZ54" s="543"/>
      <c r="NA54" s="543"/>
      <c r="NB54" s="543"/>
      <c r="NC54" s="543"/>
      <c r="ND54" s="543"/>
      <c r="NE54" s="543"/>
      <c r="NF54" s="543"/>
      <c r="NG54" s="543"/>
      <c r="NH54" s="543"/>
      <c r="NI54" s="543"/>
      <c r="NJ54" s="543"/>
      <c r="NK54" s="543"/>
      <c r="NL54" s="543"/>
      <c r="NM54" s="543"/>
      <c r="NN54" s="543"/>
      <c r="NO54" s="543"/>
      <c r="NP54" s="543"/>
      <c r="NQ54" s="543"/>
      <c r="NR54" s="543"/>
      <c r="NS54" s="543"/>
      <c r="NT54" s="543"/>
      <c r="NU54" s="543"/>
      <c r="NV54" s="543"/>
      <c r="NW54" s="543"/>
      <c r="NX54" s="543"/>
      <c r="NY54" s="543"/>
      <c r="NZ54" s="543"/>
      <c r="OA54" s="543"/>
      <c r="OB54" s="543"/>
      <c r="OC54" s="543"/>
      <c r="OD54" s="543"/>
      <c r="OE54" s="543"/>
      <c r="OF54" s="543"/>
      <c r="OG54" s="543"/>
      <c r="OH54" s="543"/>
      <c r="OI54" s="543"/>
      <c r="OJ54" s="543"/>
      <c r="OK54" s="543"/>
      <c r="OL54" s="543"/>
      <c r="OM54" s="543"/>
      <c r="ON54" s="543"/>
      <c r="OO54" s="543"/>
      <c r="OP54" s="543"/>
      <c r="OQ54" s="543"/>
      <c r="OR54" s="543"/>
      <c r="OS54" s="543"/>
      <c r="OT54" s="543"/>
      <c r="OU54" s="543"/>
      <c r="OV54" s="543"/>
      <c r="OW54" s="543"/>
      <c r="OX54" s="543"/>
      <c r="OY54" s="543"/>
      <c r="OZ54" s="543"/>
      <c r="PA54" s="543"/>
      <c r="PB54" s="543"/>
      <c r="PC54" s="543"/>
      <c r="PD54" s="543"/>
      <c r="PE54" s="543"/>
      <c r="PF54" s="543"/>
      <c r="PG54" s="543"/>
      <c r="PH54" s="543"/>
      <c r="PI54" s="543"/>
      <c r="PJ54" s="543"/>
      <c r="PK54" s="543"/>
      <c r="PL54" s="543"/>
      <c r="PM54" s="543"/>
      <c r="PN54" s="543"/>
      <c r="PO54" s="543"/>
      <c r="PP54" s="543"/>
      <c r="PQ54" s="543"/>
      <c r="PR54" s="543"/>
      <c r="PS54" s="543"/>
      <c r="PT54" s="543"/>
      <c r="PU54" s="543"/>
      <c r="PV54" s="543"/>
      <c r="PW54" s="543"/>
      <c r="PX54" s="543"/>
      <c r="PY54" s="543"/>
      <c r="PZ54" s="543"/>
      <c r="QA54" s="543"/>
      <c r="QB54" s="543"/>
      <c r="QC54" s="543"/>
      <c r="QD54" s="543"/>
      <c r="QE54" s="543"/>
      <c r="QF54" s="543"/>
      <c r="QG54" s="543"/>
      <c r="QH54" s="543"/>
      <c r="QI54" s="543"/>
      <c r="QJ54" s="543"/>
      <c r="QK54" s="543"/>
      <c r="QL54" s="543"/>
      <c r="QM54" s="543"/>
      <c r="QN54" s="543"/>
      <c r="QO54" s="543"/>
      <c r="QP54" s="543"/>
      <c r="QQ54" s="543"/>
      <c r="QR54" s="543"/>
      <c r="QS54" s="543"/>
      <c r="QT54" s="543"/>
      <c r="QU54" s="543"/>
      <c r="QV54" s="543"/>
      <c r="QW54" s="543"/>
      <c r="QX54" s="543"/>
      <c r="QY54" s="543"/>
      <c r="QZ54" s="543"/>
      <c r="RA54" s="543"/>
      <c r="RB54" s="543"/>
      <c r="RC54" s="543"/>
      <c r="RD54" s="543"/>
      <c r="RE54" s="543"/>
      <c r="RF54" s="543"/>
      <c r="RG54" s="543"/>
      <c r="RH54" s="543"/>
      <c r="RI54" s="543"/>
      <c r="RJ54" s="543"/>
      <c r="RK54" s="543"/>
      <c r="RL54" s="543"/>
      <c r="RM54" s="543"/>
      <c r="RN54" s="543"/>
      <c r="RO54" s="543"/>
      <c r="RP54" s="543"/>
      <c r="RQ54" s="543"/>
      <c r="RR54" s="543"/>
      <c r="RS54" s="543"/>
      <c r="RT54" s="543"/>
      <c r="RU54" s="543"/>
      <c r="RV54" s="543"/>
      <c r="RW54" s="543"/>
      <c r="RX54" s="543"/>
      <c r="RY54" s="543"/>
      <c r="RZ54" s="543"/>
      <c r="SA54" s="543"/>
      <c r="SB54" s="543"/>
      <c r="SC54" s="543"/>
      <c r="SD54" s="543"/>
      <c r="SE54" s="543"/>
      <c r="SF54" s="543"/>
      <c r="SG54" s="543"/>
      <c r="SH54" s="543"/>
      <c r="SI54" s="543"/>
      <c r="SJ54" s="543"/>
      <c r="SK54" s="543"/>
      <c r="SL54" s="543"/>
      <c r="SM54" s="543"/>
      <c r="SN54" s="543"/>
      <c r="SO54" s="543"/>
      <c r="SP54" s="543"/>
      <c r="SQ54" s="543"/>
      <c r="SR54" s="543"/>
      <c r="SS54" s="543"/>
      <c r="ST54" s="543"/>
      <c r="SU54" s="543"/>
      <c r="SV54" s="543"/>
      <c r="SW54" s="543"/>
      <c r="SX54" s="543"/>
      <c r="SY54" s="543"/>
      <c r="SZ54" s="543"/>
      <c r="TA54" s="543"/>
      <c r="TB54" s="543"/>
      <c r="TC54" s="543"/>
      <c r="TD54" s="543"/>
      <c r="TE54" s="543"/>
      <c r="TF54" s="543"/>
      <c r="TG54" s="543"/>
      <c r="TH54" s="543"/>
      <c r="TI54" s="543"/>
      <c r="TJ54" s="543"/>
      <c r="TK54" s="543"/>
      <c r="TL54" s="543"/>
      <c r="TM54" s="543"/>
      <c r="TN54" s="543"/>
      <c r="TO54" s="543"/>
      <c r="TP54" s="543"/>
      <c r="TQ54" s="543"/>
      <c r="TR54" s="543"/>
      <c r="TS54" s="543"/>
      <c r="TT54" s="543"/>
      <c r="TU54" s="543"/>
      <c r="TV54" s="543"/>
      <c r="TW54" s="543"/>
      <c r="TX54" s="543"/>
      <c r="TY54" s="543"/>
      <c r="TZ54" s="543"/>
      <c r="UA54" s="543"/>
      <c r="UB54" s="543"/>
      <c r="UC54" s="543"/>
      <c r="UD54" s="543"/>
      <c r="UE54" s="543"/>
      <c r="UF54" s="543"/>
      <c r="UG54" s="543"/>
      <c r="UH54" s="543"/>
      <c r="UI54" s="543"/>
      <c r="UJ54" s="543"/>
      <c r="UK54" s="543"/>
      <c r="UL54" s="543"/>
      <c r="UM54" s="543"/>
      <c r="UN54" s="543"/>
      <c r="UO54" s="543"/>
      <c r="UP54" s="543"/>
      <c r="UQ54" s="543"/>
      <c r="UR54" s="543"/>
      <c r="US54" s="543"/>
      <c r="UT54" s="543"/>
      <c r="UU54" s="543"/>
      <c r="UV54" s="543"/>
      <c r="UW54" s="543"/>
      <c r="UX54" s="543"/>
      <c r="UY54" s="543"/>
      <c r="UZ54" s="543"/>
      <c r="VA54" s="543"/>
      <c r="VB54" s="543"/>
      <c r="VC54" s="543"/>
      <c r="VD54" s="543"/>
      <c r="VE54" s="543"/>
      <c r="VF54" s="543"/>
      <c r="VG54" s="543"/>
      <c r="VH54" s="543"/>
      <c r="VI54" s="543"/>
      <c r="VJ54" s="543"/>
      <c r="VK54" s="543"/>
      <c r="VL54" s="543"/>
      <c r="VM54" s="543"/>
      <c r="VN54" s="543"/>
      <c r="VO54" s="543"/>
      <c r="VP54" s="543"/>
      <c r="VQ54" s="543"/>
      <c r="VR54" s="543"/>
      <c r="VS54" s="543"/>
      <c r="VT54" s="543"/>
      <c r="VU54" s="543"/>
      <c r="VV54" s="543"/>
      <c r="VW54" s="543"/>
      <c r="VX54" s="543"/>
      <c r="VY54" s="543"/>
      <c r="VZ54" s="543"/>
      <c r="WA54" s="543"/>
      <c r="WB54" s="543"/>
      <c r="WC54" s="543"/>
      <c r="WD54" s="543"/>
      <c r="WE54" s="543"/>
      <c r="WF54" s="543"/>
      <c r="WG54" s="543"/>
      <c r="WH54" s="543"/>
      <c r="WI54" s="543"/>
      <c r="WJ54" s="543"/>
      <c r="WK54" s="543"/>
      <c r="WL54" s="543"/>
      <c r="WM54" s="543"/>
      <c r="WN54" s="543"/>
      <c r="WO54" s="543"/>
      <c r="WP54" s="543"/>
      <c r="WQ54" s="543"/>
      <c r="WR54" s="543"/>
      <c r="WS54" s="543"/>
      <c r="WT54" s="543"/>
      <c r="WU54" s="543"/>
      <c r="WV54" s="543"/>
      <c r="WW54" s="543"/>
      <c r="WX54" s="543"/>
      <c r="WY54" s="543"/>
      <c r="WZ54" s="543"/>
      <c r="XA54" s="543"/>
      <c r="XB54" s="543"/>
      <c r="XC54" s="543"/>
      <c r="XD54" s="543"/>
      <c r="XE54" s="543"/>
      <c r="XF54" s="543"/>
      <c r="XG54" s="543"/>
      <c r="XH54" s="543"/>
      <c r="XI54" s="543"/>
      <c r="XJ54" s="543"/>
      <c r="XK54" s="543"/>
      <c r="XL54" s="543"/>
      <c r="XM54" s="543"/>
      <c r="XN54" s="543"/>
      <c r="XO54" s="543"/>
      <c r="XP54" s="543"/>
      <c r="XQ54" s="543"/>
      <c r="XR54" s="543"/>
      <c r="XS54" s="543"/>
      <c r="XT54" s="543"/>
      <c r="XU54" s="543"/>
      <c r="XV54" s="543"/>
      <c r="XW54" s="543"/>
      <c r="XX54" s="543"/>
      <c r="XY54" s="543"/>
      <c r="XZ54" s="543"/>
      <c r="YA54" s="543"/>
      <c r="YB54" s="543"/>
      <c r="YC54" s="543"/>
      <c r="YD54" s="543"/>
      <c r="YE54" s="543"/>
      <c r="YF54" s="543"/>
      <c r="YG54" s="543"/>
      <c r="YH54" s="543"/>
      <c r="YI54" s="543"/>
      <c r="YJ54" s="543"/>
      <c r="YK54" s="543"/>
      <c r="YL54" s="543"/>
      <c r="YM54" s="543"/>
      <c r="YN54" s="543"/>
      <c r="YO54" s="543"/>
      <c r="YP54" s="543"/>
      <c r="YQ54" s="543"/>
      <c r="YR54" s="543"/>
      <c r="YS54" s="543"/>
      <c r="YT54" s="543"/>
      <c r="YU54" s="543"/>
      <c r="YV54" s="543"/>
      <c r="YW54" s="543"/>
      <c r="YX54" s="543"/>
      <c r="YY54" s="543"/>
      <c r="YZ54" s="543"/>
      <c r="ZA54" s="543"/>
      <c r="ZB54" s="543"/>
      <c r="ZC54" s="543"/>
      <c r="ZD54" s="543"/>
      <c r="ZE54" s="543"/>
      <c r="ZF54" s="543"/>
      <c r="ZG54" s="543"/>
      <c r="ZH54" s="543"/>
      <c r="ZI54" s="543"/>
      <c r="ZJ54" s="543"/>
      <c r="ZK54" s="543"/>
      <c r="ZL54" s="543"/>
      <c r="ZM54" s="543"/>
      <c r="ZN54" s="543"/>
      <c r="ZO54" s="543"/>
      <c r="ZP54" s="543"/>
      <c r="ZQ54" s="543"/>
      <c r="ZR54" s="543"/>
      <c r="ZS54" s="543"/>
      <c r="ZT54" s="543"/>
      <c r="ZU54" s="543"/>
      <c r="ZV54" s="543"/>
      <c r="ZW54" s="543"/>
      <c r="ZX54" s="543"/>
      <c r="ZY54" s="543"/>
      <c r="ZZ54" s="543"/>
      <c r="AAA54" s="543"/>
      <c r="AAB54" s="543"/>
      <c r="AAC54" s="543"/>
      <c r="AAD54" s="543"/>
      <c r="AAE54" s="543"/>
      <c r="AAF54" s="543"/>
      <c r="AAG54" s="543"/>
      <c r="AAH54" s="543"/>
      <c r="AAI54" s="543"/>
      <c r="AAJ54" s="543"/>
      <c r="AAK54" s="543"/>
      <c r="AAL54" s="543"/>
      <c r="AAM54" s="543"/>
      <c r="AAN54" s="543"/>
      <c r="AAO54" s="543"/>
      <c r="AAP54" s="543"/>
      <c r="AAQ54" s="543"/>
      <c r="AAR54" s="543"/>
      <c r="AAS54" s="543"/>
      <c r="AAT54" s="543"/>
      <c r="AAU54" s="543"/>
      <c r="AAV54" s="543"/>
      <c r="AAW54" s="543"/>
      <c r="AAX54" s="543"/>
      <c r="AAY54" s="543"/>
      <c r="AAZ54" s="543"/>
      <c r="ABA54" s="543"/>
      <c r="ABB54" s="543"/>
      <c r="ABC54" s="543"/>
      <c r="ABD54" s="543"/>
      <c r="ABE54" s="543"/>
      <c r="ABF54" s="543"/>
      <c r="ABG54" s="543"/>
      <c r="ABH54" s="543"/>
      <c r="ABI54" s="543"/>
      <c r="ABJ54" s="543"/>
      <c r="ABK54" s="543"/>
      <c r="ABL54" s="543"/>
      <c r="ABM54" s="543"/>
      <c r="ABN54" s="543"/>
      <c r="ABO54" s="543"/>
      <c r="ABP54" s="543"/>
      <c r="ABQ54" s="543"/>
      <c r="ABR54" s="543"/>
      <c r="ABS54" s="543"/>
      <c r="ABT54" s="543"/>
      <c r="ABU54" s="543"/>
      <c r="ABV54" s="543"/>
      <c r="ABW54" s="543"/>
      <c r="ABX54" s="543"/>
      <c r="ABY54" s="543"/>
      <c r="ABZ54" s="543"/>
      <c r="ACA54" s="543"/>
      <c r="ACB54" s="543"/>
      <c r="ACC54" s="543"/>
      <c r="ACD54" s="543"/>
      <c r="ACE54" s="543"/>
      <c r="ACF54" s="543"/>
      <c r="ACG54" s="543"/>
      <c r="ACH54" s="543"/>
      <c r="ACI54" s="543"/>
      <c r="ACJ54" s="543"/>
      <c r="ACK54" s="543"/>
      <c r="ACL54" s="543"/>
      <c r="ACM54" s="543"/>
      <c r="ACN54" s="543"/>
      <c r="ACO54" s="543"/>
      <c r="ACP54" s="543"/>
      <c r="ACQ54" s="543"/>
      <c r="ACR54" s="543"/>
      <c r="ACS54" s="543"/>
      <c r="ACT54" s="543"/>
      <c r="ACU54" s="543"/>
      <c r="ACV54" s="543"/>
      <c r="ACW54" s="543"/>
      <c r="ACX54" s="543"/>
      <c r="ACY54" s="543"/>
      <c r="ACZ54" s="543"/>
      <c r="ADA54" s="543"/>
      <c r="ADB54" s="543"/>
      <c r="ADC54" s="543"/>
      <c r="ADD54" s="543"/>
      <c r="ADE54" s="543"/>
      <c r="ADF54" s="543"/>
      <c r="ADG54" s="543"/>
      <c r="ADH54" s="543"/>
      <c r="ADI54" s="543"/>
      <c r="ADJ54" s="543"/>
      <c r="ADK54" s="543"/>
      <c r="ADL54" s="543"/>
      <c r="ADM54" s="543"/>
      <c r="ADN54" s="543"/>
      <c r="ADO54" s="543"/>
      <c r="ADP54" s="543"/>
      <c r="ADQ54" s="543"/>
      <c r="ADR54" s="543"/>
      <c r="ADS54" s="543"/>
      <c r="ADT54" s="543"/>
      <c r="ADU54" s="543"/>
      <c r="ADV54" s="543"/>
      <c r="ADW54" s="543"/>
      <c r="ADX54" s="543"/>
      <c r="ADY54" s="543"/>
      <c r="ADZ54" s="543"/>
      <c r="AEA54" s="543"/>
      <c r="AEB54" s="543"/>
      <c r="AEC54" s="543"/>
      <c r="AED54" s="543"/>
      <c r="AEE54" s="543"/>
      <c r="AEF54" s="543"/>
      <c r="AEG54" s="543"/>
      <c r="AEH54" s="543"/>
      <c r="AEI54" s="543"/>
      <c r="AEJ54" s="543"/>
      <c r="AEK54" s="543"/>
      <c r="AEL54" s="543"/>
      <c r="AEM54" s="543"/>
      <c r="AEN54" s="543"/>
      <c r="AEO54" s="543"/>
      <c r="AEP54" s="543"/>
      <c r="AEQ54" s="543"/>
      <c r="AER54" s="543"/>
      <c r="AES54" s="543"/>
      <c r="AET54" s="543"/>
      <c r="AEU54" s="543"/>
      <c r="AEV54" s="543"/>
      <c r="AEW54" s="543"/>
      <c r="AEX54" s="543"/>
      <c r="AEY54" s="543"/>
      <c r="AEZ54" s="543"/>
      <c r="AFA54" s="543"/>
      <c r="AFB54" s="543"/>
      <c r="AFC54" s="543"/>
      <c r="AFD54" s="543"/>
      <c r="AFE54" s="543"/>
      <c r="AFF54" s="543"/>
      <c r="AFG54" s="543"/>
      <c r="AFH54" s="543"/>
      <c r="AFI54" s="543"/>
      <c r="AFJ54" s="543"/>
      <c r="AFK54" s="543"/>
      <c r="AFL54" s="543"/>
      <c r="AFM54" s="543"/>
      <c r="AFN54" s="543"/>
      <c r="AFO54" s="543"/>
      <c r="AFP54" s="543"/>
      <c r="AFQ54" s="543"/>
      <c r="AFR54" s="543"/>
      <c r="AFS54" s="543"/>
      <c r="AFT54" s="543"/>
      <c r="AFU54" s="543"/>
      <c r="AFV54" s="543"/>
      <c r="AFW54" s="543"/>
      <c r="AFX54" s="543"/>
      <c r="AFY54" s="543"/>
      <c r="AFZ54" s="543"/>
      <c r="AGA54" s="543"/>
      <c r="AGB54" s="543"/>
      <c r="AGC54" s="543"/>
      <c r="AGD54" s="543"/>
      <c r="AGE54" s="543"/>
      <c r="AGF54" s="543"/>
      <c r="AGG54" s="543"/>
      <c r="AGH54" s="543"/>
      <c r="AGI54" s="543"/>
      <c r="AGJ54" s="543"/>
      <c r="AGK54" s="543"/>
      <c r="AGL54" s="543"/>
      <c r="AGM54" s="543"/>
      <c r="AGN54" s="543"/>
      <c r="AGO54" s="543"/>
      <c r="AGP54" s="543"/>
      <c r="AGQ54" s="543"/>
      <c r="AGR54" s="543"/>
      <c r="AGS54" s="543"/>
      <c r="AGT54" s="543"/>
      <c r="AGU54" s="543"/>
      <c r="AGV54" s="543"/>
      <c r="AGW54" s="543"/>
      <c r="AGX54" s="543"/>
      <c r="AGY54" s="543"/>
      <c r="AGZ54" s="543"/>
      <c r="AHA54" s="543"/>
      <c r="AHB54" s="543"/>
      <c r="AHC54" s="543"/>
      <c r="AHD54" s="543"/>
      <c r="AHE54" s="543"/>
      <c r="AHF54" s="543"/>
      <c r="AHG54" s="543"/>
      <c r="AHH54" s="543"/>
      <c r="AHI54" s="543"/>
      <c r="AHJ54" s="543"/>
      <c r="AHK54" s="543"/>
      <c r="AHL54" s="543"/>
      <c r="AHM54" s="543"/>
      <c r="AHN54" s="543"/>
      <c r="AHO54" s="543"/>
      <c r="AHP54" s="543"/>
      <c r="AHQ54" s="543"/>
      <c r="AHR54" s="543"/>
      <c r="AHS54" s="543"/>
      <c r="AHT54" s="543"/>
      <c r="AHU54" s="543"/>
      <c r="AHV54" s="543"/>
      <c r="AHW54" s="543"/>
      <c r="AHX54" s="543"/>
      <c r="AHY54" s="543"/>
      <c r="AHZ54" s="543"/>
      <c r="AIA54" s="543"/>
      <c r="AIB54" s="543"/>
      <c r="AIC54" s="543"/>
      <c r="AID54" s="543"/>
      <c r="AIE54" s="543"/>
      <c r="AIF54" s="543"/>
      <c r="AIG54" s="543"/>
      <c r="AIH54" s="543"/>
      <c r="AII54" s="543"/>
      <c r="AIJ54" s="543"/>
      <c r="AIK54" s="543"/>
      <c r="AIL54" s="543"/>
      <c r="AIM54" s="543"/>
      <c r="AIN54" s="543"/>
      <c r="AIO54" s="543"/>
      <c r="AIP54" s="543"/>
      <c r="AIQ54" s="543"/>
      <c r="AIR54" s="543"/>
      <c r="AIS54" s="543"/>
      <c r="AIT54" s="543"/>
      <c r="AIU54" s="543"/>
      <c r="AIV54" s="543"/>
      <c r="AIW54" s="543"/>
      <c r="AIX54" s="543"/>
      <c r="AIY54" s="543"/>
      <c r="AIZ54" s="543"/>
      <c r="AJA54" s="543"/>
      <c r="AJB54" s="543"/>
      <c r="AJC54" s="543"/>
      <c r="AJD54" s="543"/>
      <c r="AJE54" s="543"/>
      <c r="AJF54" s="543"/>
      <c r="AJG54" s="543"/>
      <c r="AJH54" s="543"/>
      <c r="AJI54" s="543"/>
      <c r="AJJ54" s="543"/>
      <c r="AJK54" s="543"/>
      <c r="AJL54" s="543"/>
      <c r="AJM54" s="543"/>
      <c r="AJN54" s="543"/>
      <c r="AJO54" s="543"/>
      <c r="AJP54" s="543"/>
      <c r="AJQ54" s="543"/>
      <c r="AJR54" s="543"/>
      <c r="AJS54" s="543"/>
      <c r="AJT54" s="543"/>
      <c r="AJU54" s="543"/>
      <c r="AJV54" s="543"/>
      <c r="AJW54" s="543"/>
      <c r="AJX54" s="543"/>
      <c r="AJY54" s="543"/>
      <c r="AJZ54" s="543"/>
      <c r="AKA54" s="543"/>
      <c r="AKB54" s="543"/>
      <c r="AKC54" s="543"/>
      <c r="AKD54" s="543"/>
      <c r="AKE54" s="543"/>
      <c r="AKF54" s="543"/>
      <c r="AKG54" s="543"/>
      <c r="AKH54" s="543"/>
      <c r="AKI54" s="543"/>
      <c r="AKJ54" s="543"/>
      <c r="AKK54" s="543"/>
      <c r="AKL54" s="543"/>
      <c r="AKM54" s="543"/>
      <c r="AKN54" s="543"/>
      <c r="AKO54" s="543"/>
      <c r="AKP54" s="543"/>
      <c r="AKQ54" s="543"/>
      <c r="AKR54" s="543"/>
      <c r="AKS54" s="543"/>
      <c r="AKT54" s="543"/>
      <c r="AKU54" s="543"/>
      <c r="AKV54" s="543"/>
    </row>
    <row r="55" spans="1:984" s="487" customFormat="1" ht="15" customHeight="1" x14ac:dyDescent="0.25">
      <c r="A55" s="631" t="s">
        <v>189</v>
      </c>
      <c r="B55" s="632" t="s">
        <v>110</v>
      </c>
      <c r="C55" s="633" t="s">
        <v>210</v>
      </c>
      <c r="D55" s="633"/>
      <c r="E55" s="633"/>
      <c r="F55" s="633"/>
      <c r="G55" s="633" t="s">
        <v>190</v>
      </c>
      <c r="H55" s="685" t="s">
        <v>319</v>
      </c>
      <c r="I55" s="686"/>
      <c r="J55" s="693"/>
      <c r="K55" s="685" t="s">
        <v>319</v>
      </c>
      <c r="L55" s="686"/>
      <c r="M55" s="691" t="s">
        <v>530</v>
      </c>
      <c r="N55" s="690" t="s">
        <v>380</v>
      </c>
      <c r="O55" s="531"/>
      <c r="P55" s="531"/>
      <c r="Q55" s="692" t="s">
        <v>381</v>
      </c>
      <c r="R55" s="685" t="s">
        <v>319</v>
      </c>
      <c r="S55" s="686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</row>
    <row r="56" spans="1:984" s="487" customFormat="1" ht="42.75" x14ac:dyDescent="0.25">
      <c r="A56" s="631"/>
      <c r="B56" s="632"/>
      <c r="C56" s="633"/>
      <c r="D56" s="633"/>
      <c r="E56" s="633"/>
      <c r="F56" s="633"/>
      <c r="G56" s="633"/>
      <c r="H56" s="316" t="s">
        <v>84</v>
      </c>
      <c r="I56" s="316" t="s">
        <v>85</v>
      </c>
      <c r="J56" s="316" t="s">
        <v>86</v>
      </c>
      <c r="K56" s="316" t="s">
        <v>350</v>
      </c>
      <c r="L56" s="316" t="s">
        <v>349</v>
      </c>
      <c r="M56" s="691"/>
      <c r="N56" s="690"/>
      <c r="O56" s="531"/>
      <c r="P56" s="531"/>
      <c r="Q56" s="692"/>
      <c r="R56" s="316" t="s">
        <v>350</v>
      </c>
      <c r="S56" s="316" t="s">
        <v>349</v>
      </c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</row>
    <row r="57" spans="1:984" s="487" customFormat="1" ht="37.15" customHeight="1" x14ac:dyDescent="0.25">
      <c r="A57" s="499" t="s">
        <v>359</v>
      </c>
      <c r="B57" s="330" t="s">
        <v>149</v>
      </c>
      <c r="C57" s="638" t="s">
        <v>57</v>
      </c>
      <c r="D57" s="638"/>
      <c r="E57" s="638"/>
      <c r="F57" s="638"/>
      <c r="G57" s="365"/>
      <c r="H57" s="485"/>
      <c r="I57" s="485"/>
      <c r="J57" s="485"/>
      <c r="K57" s="578"/>
      <c r="L57" s="578"/>
      <c r="M57" s="579"/>
      <c r="N57" s="537"/>
      <c r="O57" s="537"/>
      <c r="P57" s="537"/>
      <c r="Q57" s="538"/>
      <c r="R57" s="537"/>
      <c r="S57" s="537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</row>
    <row r="58" spans="1:984" x14ac:dyDescent="0.25">
      <c r="A58" s="499" t="s">
        <v>362</v>
      </c>
      <c r="B58" s="330" t="s">
        <v>254</v>
      </c>
      <c r="C58" s="638" t="s">
        <v>162</v>
      </c>
      <c r="D58" s="638"/>
      <c r="E58" s="638"/>
      <c r="F58" s="638"/>
      <c r="G58" s="365"/>
      <c r="H58" s="485"/>
      <c r="I58" s="485"/>
      <c r="J58" s="485"/>
      <c r="K58" s="578"/>
      <c r="L58" s="578"/>
      <c r="M58" s="579"/>
      <c r="N58" s="537"/>
      <c r="O58" s="537"/>
      <c r="P58" s="537"/>
      <c r="Q58" s="538"/>
      <c r="R58" s="537"/>
      <c r="S58" s="537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  <c r="AV58" s="543"/>
      <c r="AW58" s="543"/>
      <c r="AX58" s="543"/>
      <c r="AY58" s="543"/>
      <c r="AZ58" s="543"/>
      <c r="BA58" s="543"/>
      <c r="BB58" s="543"/>
      <c r="BC58" s="543"/>
      <c r="BD58" s="543"/>
      <c r="BE58" s="543"/>
      <c r="BF58" s="543"/>
      <c r="BG58" s="543"/>
      <c r="BH58" s="543"/>
      <c r="BI58" s="543"/>
      <c r="BJ58" s="543"/>
      <c r="BK58" s="543"/>
      <c r="BL58" s="543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43"/>
      <c r="BY58" s="543"/>
      <c r="BZ58" s="543"/>
      <c r="CA58" s="543"/>
      <c r="CB58" s="543"/>
      <c r="CC58" s="543"/>
      <c r="CD58" s="543"/>
      <c r="CE58" s="543"/>
      <c r="CF58" s="543"/>
      <c r="CG58" s="543"/>
      <c r="CH58" s="543"/>
      <c r="CI58" s="543"/>
      <c r="CJ58" s="543"/>
      <c r="CK58" s="543"/>
      <c r="CL58" s="543"/>
      <c r="CM58" s="543"/>
      <c r="CN58" s="543"/>
      <c r="CO58" s="543"/>
      <c r="CP58" s="543"/>
      <c r="CQ58" s="543"/>
      <c r="CR58" s="543"/>
      <c r="CS58" s="543"/>
      <c r="CT58" s="543"/>
      <c r="CU58" s="543"/>
      <c r="CV58" s="543"/>
      <c r="CW58" s="543"/>
      <c r="CX58" s="543"/>
      <c r="CY58" s="543"/>
      <c r="CZ58" s="543"/>
      <c r="DA58" s="543"/>
      <c r="DB58" s="543"/>
      <c r="DC58" s="543"/>
      <c r="DD58" s="543"/>
      <c r="DE58" s="543"/>
      <c r="DF58" s="543"/>
      <c r="DG58" s="543"/>
      <c r="DH58" s="543"/>
      <c r="DI58" s="543"/>
      <c r="DJ58" s="543"/>
      <c r="DK58" s="543"/>
      <c r="DL58" s="543"/>
      <c r="DM58" s="543"/>
      <c r="DN58" s="543"/>
      <c r="DO58" s="543"/>
      <c r="DP58" s="543"/>
      <c r="DQ58" s="543"/>
      <c r="DR58" s="543"/>
      <c r="DS58" s="543"/>
      <c r="DT58" s="543"/>
      <c r="DU58" s="543"/>
      <c r="DV58" s="543"/>
      <c r="DW58" s="543"/>
      <c r="DX58" s="543"/>
      <c r="DY58" s="543"/>
      <c r="DZ58" s="543"/>
      <c r="EA58" s="543"/>
      <c r="EB58" s="543"/>
      <c r="EC58" s="543"/>
      <c r="ED58" s="543"/>
      <c r="EE58" s="543"/>
      <c r="EF58" s="543"/>
      <c r="EG58" s="543"/>
      <c r="EH58" s="543"/>
      <c r="EI58" s="543"/>
      <c r="EJ58" s="543"/>
      <c r="EK58" s="543"/>
      <c r="EL58" s="543"/>
      <c r="EM58" s="543"/>
      <c r="EN58" s="543"/>
      <c r="EO58" s="543"/>
      <c r="EP58" s="543"/>
      <c r="EQ58" s="543"/>
      <c r="ER58" s="543"/>
      <c r="ES58" s="543"/>
      <c r="ET58" s="543"/>
      <c r="EU58" s="543"/>
      <c r="EV58" s="543"/>
      <c r="EW58" s="543"/>
      <c r="EX58" s="543"/>
      <c r="EY58" s="543"/>
      <c r="EZ58" s="543"/>
      <c r="FA58" s="543"/>
      <c r="FB58" s="543"/>
      <c r="FC58" s="543"/>
      <c r="FD58" s="543"/>
      <c r="FE58" s="543"/>
      <c r="FF58" s="543"/>
      <c r="FG58" s="543"/>
      <c r="FH58" s="543"/>
      <c r="FI58" s="543"/>
      <c r="FJ58" s="543"/>
      <c r="FK58" s="543"/>
      <c r="FL58" s="543"/>
      <c r="FM58" s="543"/>
      <c r="FN58" s="543"/>
      <c r="FO58" s="543"/>
      <c r="FP58" s="543"/>
      <c r="FQ58" s="543"/>
      <c r="FR58" s="543"/>
      <c r="FS58" s="543"/>
      <c r="FT58" s="543"/>
      <c r="FU58" s="543"/>
      <c r="FV58" s="543"/>
      <c r="FW58" s="543"/>
      <c r="FX58" s="543"/>
      <c r="FY58" s="543"/>
      <c r="FZ58" s="543"/>
      <c r="GA58" s="543"/>
      <c r="GB58" s="543"/>
      <c r="GC58" s="543"/>
      <c r="GD58" s="543"/>
      <c r="GE58" s="543"/>
      <c r="GF58" s="543"/>
      <c r="GG58" s="543"/>
      <c r="GH58" s="543"/>
      <c r="GI58" s="543"/>
      <c r="GJ58" s="543"/>
      <c r="GK58" s="543"/>
      <c r="GL58" s="543"/>
      <c r="GM58" s="543"/>
      <c r="GN58" s="543"/>
      <c r="GO58" s="543"/>
      <c r="GP58" s="543"/>
      <c r="GQ58" s="543"/>
      <c r="GR58" s="543"/>
      <c r="GS58" s="543"/>
      <c r="GT58" s="543"/>
      <c r="GU58" s="543"/>
      <c r="GV58" s="543"/>
      <c r="GW58" s="543"/>
      <c r="GX58" s="543"/>
      <c r="GY58" s="543"/>
      <c r="GZ58" s="543"/>
      <c r="HA58" s="543"/>
      <c r="HB58" s="543"/>
      <c r="HC58" s="543"/>
      <c r="HD58" s="543"/>
      <c r="HE58" s="543"/>
      <c r="HF58" s="543"/>
      <c r="HG58" s="543"/>
      <c r="HH58" s="543"/>
      <c r="HI58" s="543"/>
      <c r="HJ58" s="543"/>
      <c r="HK58" s="543"/>
      <c r="HL58" s="543"/>
      <c r="HM58" s="543"/>
      <c r="HN58" s="543"/>
      <c r="HO58" s="543"/>
      <c r="HP58" s="543"/>
      <c r="HQ58" s="543"/>
      <c r="HR58" s="543"/>
      <c r="HS58" s="543"/>
      <c r="HT58" s="543"/>
      <c r="HU58" s="543"/>
      <c r="HV58" s="543"/>
      <c r="HW58" s="543"/>
      <c r="HX58" s="543"/>
      <c r="HY58" s="543"/>
      <c r="HZ58" s="543"/>
      <c r="IA58" s="543"/>
      <c r="IB58" s="543"/>
      <c r="IC58" s="543"/>
      <c r="ID58" s="543"/>
      <c r="IE58" s="543"/>
      <c r="IF58" s="543"/>
      <c r="IG58" s="543"/>
      <c r="IH58" s="543"/>
      <c r="II58" s="543"/>
      <c r="IJ58" s="543"/>
      <c r="IK58" s="543"/>
      <c r="IL58" s="543"/>
      <c r="IM58" s="543"/>
      <c r="IN58" s="543"/>
      <c r="IO58" s="543"/>
      <c r="IP58" s="543"/>
      <c r="IQ58" s="543"/>
      <c r="IR58" s="543"/>
      <c r="IS58" s="543"/>
      <c r="IT58" s="543"/>
      <c r="IU58" s="543"/>
      <c r="IV58" s="543"/>
      <c r="IW58" s="543"/>
      <c r="IX58" s="543"/>
      <c r="IY58" s="543"/>
      <c r="IZ58" s="543"/>
      <c r="JA58" s="543"/>
      <c r="JB58" s="543"/>
      <c r="JC58" s="543"/>
      <c r="JD58" s="543"/>
      <c r="JE58" s="543"/>
      <c r="JF58" s="543"/>
      <c r="JG58" s="543"/>
      <c r="JH58" s="543"/>
      <c r="JI58" s="543"/>
      <c r="JJ58" s="543"/>
      <c r="JK58" s="543"/>
      <c r="JL58" s="543"/>
      <c r="JM58" s="543"/>
      <c r="JN58" s="543"/>
      <c r="JO58" s="543"/>
      <c r="JP58" s="543"/>
      <c r="JQ58" s="543"/>
      <c r="JR58" s="543"/>
      <c r="JS58" s="543"/>
      <c r="JT58" s="543"/>
      <c r="JU58" s="543"/>
      <c r="JV58" s="543"/>
      <c r="JW58" s="543"/>
      <c r="JX58" s="543"/>
      <c r="JY58" s="543"/>
      <c r="JZ58" s="543"/>
      <c r="KA58" s="543"/>
      <c r="KB58" s="543"/>
      <c r="KC58" s="543"/>
      <c r="KD58" s="543"/>
      <c r="KE58" s="543"/>
      <c r="KF58" s="543"/>
      <c r="KG58" s="543"/>
      <c r="KH58" s="543"/>
      <c r="KI58" s="543"/>
      <c r="KJ58" s="543"/>
      <c r="KK58" s="543"/>
      <c r="KL58" s="543"/>
      <c r="KM58" s="543"/>
      <c r="KN58" s="543"/>
      <c r="KO58" s="543"/>
      <c r="KP58" s="543"/>
      <c r="KQ58" s="543"/>
      <c r="KR58" s="543"/>
      <c r="KS58" s="543"/>
      <c r="KT58" s="543"/>
      <c r="KU58" s="543"/>
      <c r="KV58" s="543"/>
      <c r="KW58" s="543"/>
      <c r="KX58" s="543"/>
      <c r="KY58" s="543"/>
      <c r="KZ58" s="543"/>
      <c r="LA58" s="543"/>
      <c r="LB58" s="543"/>
      <c r="LC58" s="543"/>
      <c r="LD58" s="543"/>
      <c r="LE58" s="543"/>
      <c r="LF58" s="543"/>
      <c r="LG58" s="543"/>
      <c r="LH58" s="543"/>
      <c r="LI58" s="543"/>
      <c r="LJ58" s="543"/>
      <c r="LK58" s="543"/>
      <c r="LL58" s="543"/>
      <c r="LM58" s="543"/>
      <c r="LN58" s="543"/>
      <c r="LO58" s="543"/>
      <c r="LP58" s="543"/>
      <c r="LQ58" s="543"/>
      <c r="LR58" s="543"/>
      <c r="LS58" s="543"/>
      <c r="LT58" s="543"/>
      <c r="LU58" s="543"/>
      <c r="LV58" s="543"/>
      <c r="LW58" s="543"/>
      <c r="LX58" s="543"/>
      <c r="LY58" s="543"/>
      <c r="LZ58" s="543"/>
      <c r="MA58" s="543"/>
      <c r="MB58" s="543"/>
      <c r="MC58" s="543"/>
      <c r="MD58" s="543"/>
      <c r="ME58" s="543"/>
      <c r="MF58" s="543"/>
      <c r="MG58" s="543"/>
      <c r="MH58" s="543"/>
      <c r="MI58" s="543"/>
      <c r="MJ58" s="543"/>
      <c r="MK58" s="543"/>
      <c r="ML58" s="543"/>
      <c r="MM58" s="543"/>
      <c r="MN58" s="543"/>
      <c r="MO58" s="543"/>
      <c r="MP58" s="543"/>
      <c r="MQ58" s="543"/>
      <c r="MR58" s="543"/>
      <c r="MS58" s="543"/>
      <c r="MT58" s="543"/>
      <c r="MU58" s="543"/>
      <c r="MV58" s="543"/>
      <c r="MW58" s="543"/>
      <c r="MX58" s="543"/>
      <c r="MY58" s="543"/>
      <c r="MZ58" s="543"/>
      <c r="NA58" s="543"/>
      <c r="NB58" s="543"/>
      <c r="NC58" s="543"/>
      <c r="ND58" s="543"/>
      <c r="NE58" s="543"/>
      <c r="NF58" s="543"/>
      <c r="NG58" s="543"/>
      <c r="NH58" s="543"/>
      <c r="NI58" s="543"/>
      <c r="NJ58" s="543"/>
      <c r="NK58" s="543"/>
      <c r="NL58" s="543"/>
      <c r="NM58" s="543"/>
      <c r="NN58" s="543"/>
      <c r="NO58" s="543"/>
      <c r="NP58" s="543"/>
      <c r="NQ58" s="543"/>
      <c r="NR58" s="543"/>
      <c r="NS58" s="543"/>
      <c r="NT58" s="543"/>
      <c r="NU58" s="543"/>
      <c r="NV58" s="543"/>
      <c r="NW58" s="543"/>
      <c r="NX58" s="543"/>
      <c r="NY58" s="543"/>
      <c r="NZ58" s="543"/>
      <c r="OA58" s="543"/>
      <c r="OB58" s="543"/>
      <c r="OC58" s="543"/>
      <c r="OD58" s="543"/>
      <c r="OE58" s="543"/>
      <c r="OF58" s="543"/>
      <c r="OG58" s="543"/>
      <c r="OH58" s="543"/>
      <c r="OI58" s="543"/>
      <c r="OJ58" s="543"/>
      <c r="OK58" s="543"/>
      <c r="OL58" s="543"/>
      <c r="OM58" s="543"/>
      <c r="ON58" s="543"/>
      <c r="OO58" s="543"/>
      <c r="OP58" s="543"/>
      <c r="OQ58" s="543"/>
      <c r="OR58" s="543"/>
      <c r="OS58" s="543"/>
      <c r="OT58" s="543"/>
      <c r="OU58" s="543"/>
      <c r="OV58" s="543"/>
      <c r="OW58" s="543"/>
      <c r="OX58" s="543"/>
      <c r="OY58" s="543"/>
      <c r="OZ58" s="543"/>
      <c r="PA58" s="543"/>
      <c r="PB58" s="543"/>
      <c r="PC58" s="543"/>
      <c r="PD58" s="543"/>
      <c r="PE58" s="543"/>
      <c r="PF58" s="543"/>
      <c r="PG58" s="543"/>
      <c r="PH58" s="543"/>
      <c r="PI58" s="543"/>
      <c r="PJ58" s="543"/>
      <c r="PK58" s="543"/>
      <c r="PL58" s="543"/>
      <c r="PM58" s="543"/>
      <c r="PN58" s="543"/>
      <c r="PO58" s="543"/>
      <c r="PP58" s="543"/>
      <c r="PQ58" s="543"/>
      <c r="PR58" s="543"/>
      <c r="PS58" s="543"/>
      <c r="PT58" s="543"/>
      <c r="PU58" s="543"/>
      <c r="PV58" s="543"/>
      <c r="PW58" s="543"/>
      <c r="PX58" s="543"/>
      <c r="PY58" s="543"/>
      <c r="PZ58" s="543"/>
      <c r="QA58" s="543"/>
      <c r="QB58" s="543"/>
      <c r="QC58" s="543"/>
      <c r="QD58" s="543"/>
      <c r="QE58" s="543"/>
      <c r="QF58" s="543"/>
      <c r="QG58" s="543"/>
      <c r="QH58" s="543"/>
      <c r="QI58" s="543"/>
      <c r="QJ58" s="543"/>
      <c r="QK58" s="543"/>
      <c r="QL58" s="543"/>
      <c r="QM58" s="543"/>
      <c r="QN58" s="543"/>
      <c r="QO58" s="543"/>
      <c r="QP58" s="543"/>
      <c r="QQ58" s="543"/>
      <c r="QR58" s="543"/>
      <c r="QS58" s="543"/>
      <c r="QT58" s="543"/>
      <c r="QU58" s="543"/>
      <c r="QV58" s="543"/>
      <c r="QW58" s="543"/>
      <c r="QX58" s="543"/>
      <c r="QY58" s="543"/>
      <c r="QZ58" s="543"/>
      <c r="RA58" s="543"/>
      <c r="RB58" s="543"/>
      <c r="RC58" s="543"/>
      <c r="RD58" s="543"/>
      <c r="RE58" s="543"/>
      <c r="RF58" s="543"/>
      <c r="RG58" s="543"/>
      <c r="RH58" s="543"/>
      <c r="RI58" s="543"/>
      <c r="RJ58" s="543"/>
      <c r="RK58" s="543"/>
      <c r="RL58" s="543"/>
      <c r="RM58" s="543"/>
      <c r="RN58" s="543"/>
      <c r="RO58" s="543"/>
      <c r="RP58" s="543"/>
      <c r="RQ58" s="543"/>
      <c r="RR58" s="543"/>
      <c r="RS58" s="543"/>
      <c r="RT58" s="543"/>
      <c r="RU58" s="543"/>
      <c r="RV58" s="543"/>
      <c r="RW58" s="543"/>
      <c r="RX58" s="543"/>
      <c r="RY58" s="543"/>
      <c r="RZ58" s="543"/>
      <c r="SA58" s="543"/>
      <c r="SB58" s="543"/>
      <c r="SC58" s="543"/>
      <c r="SD58" s="543"/>
      <c r="SE58" s="543"/>
      <c r="SF58" s="543"/>
      <c r="SG58" s="543"/>
      <c r="SH58" s="543"/>
      <c r="SI58" s="543"/>
      <c r="SJ58" s="543"/>
      <c r="SK58" s="543"/>
      <c r="SL58" s="543"/>
      <c r="SM58" s="543"/>
      <c r="SN58" s="543"/>
      <c r="SO58" s="543"/>
      <c r="SP58" s="543"/>
      <c r="SQ58" s="543"/>
      <c r="SR58" s="543"/>
      <c r="SS58" s="543"/>
      <c r="ST58" s="543"/>
      <c r="SU58" s="543"/>
      <c r="SV58" s="543"/>
      <c r="SW58" s="543"/>
      <c r="SX58" s="543"/>
      <c r="SY58" s="543"/>
      <c r="SZ58" s="543"/>
      <c r="TA58" s="543"/>
      <c r="TB58" s="543"/>
      <c r="TC58" s="543"/>
      <c r="TD58" s="543"/>
      <c r="TE58" s="543"/>
      <c r="TF58" s="543"/>
      <c r="TG58" s="543"/>
      <c r="TH58" s="543"/>
      <c r="TI58" s="543"/>
      <c r="TJ58" s="543"/>
      <c r="TK58" s="543"/>
      <c r="TL58" s="543"/>
      <c r="TM58" s="543"/>
      <c r="TN58" s="543"/>
      <c r="TO58" s="543"/>
      <c r="TP58" s="543"/>
      <c r="TQ58" s="543"/>
      <c r="TR58" s="543"/>
      <c r="TS58" s="543"/>
      <c r="TT58" s="543"/>
      <c r="TU58" s="543"/>
      <c r="TV58" s="543"/>
      <c r="TW58" s="543"/>
      <c r="TX58" s="543"/>
      <c r="TY58" s="543"/>
      <c r="TZ58" s="543"/>
      <c r="UA58" s="543"/>
      <c r="UB58" s="543"/>
      <c r="UC58" s="543"/>
      <c r="UD58" s="543"/>
      <c r="UE58" s="543"/>
      <c r="UF58" s="543"/>
      <c r="UG58" s="543"/>
      <c r="UH58" s="543"/>
      <c r="UI58" s="543"/>
      <c r="UJ58" s="543"/>
      <c r="UK58" s="543"/>
      <c r="UL58" s="543"/>
      <c r="UM58" s="543"/>
      <c r="UN58" s="543"/>
      <c r="UO58" s="543"/>
      <c r="UP58" s="543"/>
      <c r="UQ58" s="543"/>
      <c r="UR58" s="543"/>
      <c r="US58" s="543"/>
      <c r="UT58" s="543"/>
      <c r="UU58" s="543"/>
      <c r="UV58" s="543"/>
      <c r="UW58" s="543"/>
      <c r="UX58" s="543"/>
      <c r="UY58" s="543"/>
      <c r="UZ58" s="543"/>
      <c r="VA58" s="543"/>
      <c r="VB58" s="543"/>
      <c r="VC58" s="543"/>
      <c r="VD58" s="543"/>
      <c r="VE58" s="543"/>
      <c r="VF58" s="543"/>
      <c r="VG58" s="543"/>
      <c r="VH58" s="543"/>
      <c r="VI58" s="543"/>
      <c r="VJ58" s="543"/>
      <c r="VK58" s="543"/>
      <c r="VL58" s="543"/>
      <c r="VM58" s="543"/>
      <c r="VN58" s="543"/>
      <c r="VO58" s="543"/>
      <c r="VP58" s="543"/>
      <c r="VQ58" s="543"/>
      <c r="VR58" s="543"/>
      <c r="VS58" s="543"/>
      <c r="VT58" s="543"/>
      <c r="VU58" s="543"/>
      <c r="VV58" s="543"/>
      <c r="VW58" s="543"/>
      <c r="VX58" s="543"/>
      <c r="VY58" s="543"/>
      <c r="VZ58" s="543"/>
      <c r="WA58" s="543"/>
      <c r="WB58" s="543"/>
      <c r="WC58" s="543"/>
      <c r="WD58" s="543"/>
      <c r="WE58" s="543"/>
      <c r="WF58" s="543"/>
      <c r="WG58" s="543"/>
      <c r="WH58" s="543"/>
      <c r="WI58" s="543"/>
      <c r="WJ58" s="543"/>
      <c r="WK58" s="543"/>
      <c r="WL58" s="543"/>
      <c r="WM58" s="543"/>
      <c r="WN58" s="543"/>
      <c r="WO58" s="543"/>
      <c r="WP58" s="543"/>
      <c r="WQ58" s="543"/>
      <c r="WR58" s="543"/>
      <c r="WS58" s="543"/>
      <c r="WT58" s="543"/>
      <c r="WU58" s="543"/>
      <c r="WV58" s="543"/>
      <c r="WW58" s="543"/>
      <c r="WX58" s="543"/>
      <c r="WY58" s="543"/>
      <c r="WZ58" s="543"/>
      <c r="XA58" s="543"/>
      <c r="XB58" s="543"/>
      <c r="XC58" s="543"/>
      <c r="XD58" s="543"/>
      <c r="XE58" s="543"/>
      <c r="XF58" s="543"/>
      <c r="XG58" s="543"/>
      <c r="XH58" s="543"/>
      <c r="XI58" s="543"/>
      <c r="XJ58" s="543"/>
      <c r="XK58" s="543"/>
      <c r="XL58" s="543"/>
      <c r="XM58" s="543"/>
      <c r="XN58" s="543"/>
      <c r="XO58" s="543"/>
      <c r="XP58" s="543"/>
      <c r="XQ58" s="543"/>
      <c r="XR58" s="543"/>
      <c r="XS58" s="543"/>
      <c r="XT58" s="543"/>
      <c r="XU58" s="543"/>
      <c r="XV58" s="543"/>
      <c r="XW58" s="543"/>
      <c r="XX58" s="543"/>
      <c r="XY58" s="543"/>
      <c r="XZ58" s="543"/>
      <c r="YA58" s="543"/>
      <c r="YB58" s="543"/>
      <c r="YC58" s="543"/>
      <c r="YD58" s="543"/>
      <c r="YE58" s="543"/>
      <c r="YF58" s="543"/>
      <c r="YG58" s="543"/>
      <c r="YH58" s="543"/>
      <c r="YI58" s="543"/>
      <c r="YJ58" s="543"/>
      <c r="YK58" s="543"/>
      <c r="YL58" s="543"/>
      <c r="YM58" s="543"/>
      <c r="YN58" s="543"/>
      <c r="YO58" s="543"/>
      <c r="YP58" s="543"/>
      <c r="YQ58" s="543"/>
      <c r="YR58" s="543"/>
      <c r="YS58" s="543"/>
      <c r="YT58" s="543"/>
      <c r="YU58" s="543"/>
      <c r="YV58" s="543"/>
      <c r="YW58" s="543"/>
      <c r="YX58" s="543"/>
      <c r="YY58" s="543"/>
      <c r="YZ58" s="543"/>
      <c r="ZA58" s="543"/>
      <c r="ZB58" s="543"/>
      <c r="ZC58" s="543"/>
      <c r="ZD58" s="543"/>
      <c r="ZE58" s="543"/>
      <c r="ZF58" s="543"/>
      <c r="ZG58" s="543"/>
      <c r="ZH58" s="543"/>
      <c r="ZI58" s="543"/>
      <c r="ZJ58" s="543"/>
      <c r="ZK58" s="543"/>
      <c r="ZL58" s="543"/>
      <c r="ZM58" s="543"/>
      <c r="ZN58" s="543"/>
      <c r="ZO58" s="543"/>
      <c r="ZP58" s="543"/>
      <c r="ZQ58" s="543"/>
      <c r="ZR58" s="543"/>
      <c r="ZS58" s="543"/>
      <c r="ZT58" s="543"/>
      <c r="ZU58" s="543"/>
      <c r="ZV58" s="543"/>
      <c r="ZW58" s="543"/>
      <c r="ZX58" s="543"/>
      <c r="ZY58" s="543"/>
      <c r="ZZ58" s="543"/>
      <c r="AAA58" s="543"/>
      <c r="AAB58" s="543"/>
      <c r="AAC58" s="543"/>
      <c r="AAD58" s="543"/>
      <c r="AAE58" s="543"/>
      <c r="AAF58" s="543"/>
      <c r="AAG58" s="543"/>
      <c r="AAH58" s="543"/>
      <c r="AAI58" s="543"/>
      <c r="AAJ58" s="543"/>
      <c r="AAK58" s="543"/>
      <c r="AAL58" s="543"/>
      <c r="AAM58" s="543"/>
      <c r="AAN58" s="543"/>
      <c r="AAO58" s="543"/>
      <c r="AAP58" s="543"/>
      <c r="AAQ58" s="543"/>
      <c r="AAR58" s="543"/>
      <c r="AAS58" s="543"/>
      <c r="AAT58" s="543"/>
      <c r="AAU58" s="543"/>
      <c r="AAV58" s="543"/>
      <c r="AAW58" s="543"/>
      <c r="AAX58" s="543"/>
      <c r="AAY58" s="543"/>
      <c r="AAZ58" s="543"/>
      <c r="ABA58" s="543"/>
      <c r="ABB58" s="543"/>
      <c r="ABC58" s="543"/>
      <c r="ABD58" s="543"/>
      <c r="ABE58" s="543"/>
      <c r="ABF58" s="543"/>
      <c r="ABG58" s="543"/>
      <c r="ABH58" s="543"/>
      <c r="ABI58" s="543"/>
      <c r="ABJ58" s="543"/>
      <c r="ABK58" s="543"/>
      <c r="ABL58" s="543"/>
      <c r="ABM58" s="543"/>
      <c r="ABN58" s="543"/>
      <c r="ABO58" s="543"/>
      <c r="ABP58" s="543"/>
      <c r="ABQ58" s="543"/>
      <c r="ABR58" s="543"/>
      <c r="ABS58" s="543"/>
      <c r="ABT58" s="543"/>
      <c r="ABU58" s="543"/>
      <c r="ABV58" s="543"/>
      <c r="ABW58" s="543"/>
      <c r="ABX58" s="543"/>
      <c r="ABY58" s="543"/>
      <c r="ABZ58" s="543"/>
      <c r="ACA58" s="543"/>
      <c r="ACB58" s="543"/>
      <c r="ACC58" s="543"/>
      <c r="ACD58" s="543"/>
      <c r="ACE58" s="543"/>
      <c r="ACF58" s="543"/>
      <c r="ACG58" s="543"/>
      <c r="ACH58" s="543"/>
      <c r="ACI58" s="543"/>
      <c r="ACJ58" s="543"/>
      <c r="ACK58" s="543"/>
      <c r="ACL58" s="543"/>
      <c r="ACM58" s="543"/>
      <c r="ACN58" s="543"/>
      <c r="ACO58" s="543"/>
      <c r="ACP58" s="543"/>
      <c r="ACQ58" s="543"/>
      <c r="ACR58" s="543"/>
      <c r="ACS58" s="543"/>
      <c r="ACT58" s="543"/>
      <c r="ACU58" s="543"/>
      <c r="ACV58" s="543"/>
      <c r="ACW58" s="543"/>
      <c r="ACX58" s="543"/>
      <c r="ACY58" s="543"/>
      <c r="ACZ58" s="543"/>
      <c r="ADA58" s="543"/>
      <c r="ADB58" s="543"/>
      <c r="ADC58" s="543"/>
      <c r="ADD58" s="543"/>
      <c r="ADE58" s="543"/>
      <c r="ADF58" s="543"/>
      <c r="ADG58" s="543"/>
      <c r="ADH58" s="543"/>
      <c r="ADI58" s="543"/>
      <c r="ADJ58" s="543"/>
      <c r="ADK58" s="543"/>
      <c r="ADL58" s="543"/>
      <c r="ADM58" s="543"/>
      <c r="ADN58" s="543"/>
      <c r="ADO58" s="543"/>
      <c r="ADP58" s="543"/>
      <c r="ADQ58" s="543"/>
      <c r="ADR58" s="543"/>
      <c r="ADS58" s="543"/>
      <c r="ADT58" s="543"/>
      <c r="ADU58" s="543"/>
      <c r="ADV58" s="543"/>
      <c r="ADW58" s="543"/>
      <c r="ADX58" s="543"/>
      <c r="ADY58" s="543"/>
      <c r="ADZ58" s="543"/>
      <c r="AEA58" s="543"/>
      <c r="AEB58" s="543"/>
      <c r="AEC58" s="543"/>
      <c r="AED58" s="543"/>
      <c r="AEE58" s="543"/>
      <c r="AEF58" s="543"/>
      <c r="AEG58" s="543"/>
      <c r="AEH58" s="543"/>
      <c r="AEI58" s="543"/>
      <c r="AEJ58" s="543"/>
      <c r="AEK58" s="543"/>
      <c r="AEL58" s="543"/>
      <c r="AEM58" s="543"/>
      <c r="AEN58" s="543"/>
      <c r="AEO58" s="543"/>
      <c r="AEP58" s="543"/>
      <c r="AEQ58" s="543"/>
      <c r="AER58" s="543"/>
      <c r="AES58" s="543"/>
      <c r="AET58" s="543"/>
      <c r="AEU58" s="543"/>
      <c r="AEV58" s="543"/>
      <c r="AEW58" s="543"/>
      <c r="AEX58" s="543"/>
      <c r="AEY58" s="543"/>
      <c r="AEZ58" s="543"/>
      <c r="AFA58" s="543"/>
      <c r="AFB58" s="543"/>
      <c r="AFC58" s="543"/>
      <c r="AFD58" s="543"/>
      <c r="AFE58" s="543"/>
      <c r="AFF58" s="543"/>
      <c r="AFG58" s="543"/>
      <c r="AFH58" s="543"/>
      <c r="AFI58" s="543"/>
      <c r="AFJ58" s="543"/>
      <c r="AFK58" s="543"/>
      <c r="AFL58" s="543"/>
      <c r="AFM58" s="543"/>
      <c r="AFN58" s="543"/>
      <c r="AFO58" s="543"/>
      <c r="AFP58" s="543"/>
      <c r="AFQ58" s="543"/>
      <c r="AFR58" s="543"/>
      <c r="AFS58" s="543"/>
      <c r="AFT58" s="543"/>
      <c r="AFU58" s="543"/>
      <c r="AFV58" s="543"/>
      <c r="AFW58" s="543"/>
      <c r="AFX58" s="543"/>
      <c r="AFY58" s="543"/>
      <c r="AFZ58" s="543"/>
      <c r="AGA58" s="543"/>
      <c r="AGB58" s="543"/>
      <c r="AGC58" s="543"/>
      <c r="AGD58" s="543"/>
      <c r="AGE58" s="543"/>
      <c r="AGF58" s="543"/>
      <c r="AGG58" s="543"/>
      <c r="AGH58" s="543"/>
      <c r="AGI58" s="543"/>
      <c r="AGJ58" s="543"/>
      <c r="AGK58" s="543"/>
      <c r="AGL58" s="543"/>
      <c r="AGM58" s="543"/>
      <c r="AGN58" s="543"/>
      <c r="AGO58" s="543"/>
      <c r="AGP58" s="543"/>
      <c r="AGQ58" s="543"/>
      <c r="AGR58" s="543"/>
      <c r="AGS58" s="543"/>
      <c r="AGT58" s="543"/>
      <c r="AGU58" s="543"/>
      <c r="AGV58" s="543"/>
      <c r="AGW58" s="543"/>
      <c r="AGX58" s="543"/>
      <c r="AGY58" s="543"/>
      <c r="AGZ58" s="543"/>
      <c r="AHA58" s="543"/>
      <c r="AHB58" s="543"/>
      <c r="AHC58" s="543"/>
      <c r="AHD58" s="543"/>
      <c r="AHE58" s="543"/>
      <c r="AHF58" s="543"/>
      <c r="AHG58" s="543"/>
      <c r="AHH58" s="543"/>
      <c r="AHI58" s="543"/>
      <c r="AHJ58" s="543"/>
      <c r="AHK58" s="543"/>
      <c r="AHL58" s="543"/>
      <c r="AHM58" s="543"/>
      <c r="AHN58" s="543"/>
      <c r="AHO58" s="543"/>
      <c r="AHP58" s="543"/>
      <c r="AHQ58" s="543"/>
      <c r="AHR58" s="543"/>
      <c r="AHS58" s="543"/>
      <c r="AHT58" s="543"/>
      <c r="AHU58" s="543"/>
      <c r="AHV58" s="543"/>
      <c r="AHW58" s="543"/>
      <c r="AHX58" s="543"/>
      <c r="AHY58" s="543"/>
      <c r="AHZ58" s="543"/>
      <c r="AIA58" s="543"/>
      <c r="AIB58" s="543"/>
      <c r="AIC58" s="543"/>
      <c r="AID58" s="543"/>
      <c r="AIE58" s="543"/>
      <c r="AIF58" s="543"/>
      <c r="AIG58" s="543"/>
      <c r="AIH58" s="543"/>
      <c r="AII58" s="543"/>
      <c r="AIJ58" s="543"/>
      <c r="AIK58" s="543"/>
      <c r="AIL58" s="543"/>
      <c r="AIM58" s="543"/>
      <c r="AIN58" s="543"/>
      <c r="AIO58" s="543"/>
      <c r="AIP58" s="543"/>
      <c r="AIQ58" s="543"/>
      <c r="AIR58" s="543"/>
      <c r="AIS58" s="543"/>
      <c r="AIT58" s="543"/>
      <c r="AIU58" s="543"/>
      <c r="AIV58" s="543"/>
      <c r="AIW58" s="543"/>
      <c r="AIX58" s="543"/>
      <c r="AIY58" s="543"/>
      <c r="AIZ58" s="543"/>
      <c r="AJA58" s="543"/>
      <c r="AJB58" s="543"/>
      <c r="AJC58" s="543"/>
      <c r="AJD58" s="543"/>
      <c r="AJE58" s="543"/>
      <c r="AJF58" s="543"/>
      <c r="AJG58" s="543"/>
      <c r="AJH58" s="543"/>
      <c r="AJI58" s="543"/>
      <c r="AJJ58" s="543"/>
      <c r="AJK58" s="543"/>
      <c r="AJL58" s="543"/>
      <c r="AJM58" s="543"/>
      <c r="AJN58" s="543"/>
      <c r="AJO58" s="543"/>
      <c r="AJP58" s="543"/>
      <c r="AJQ58" s="543"/>
      <c r="AJR58" s="543"/>
      <c r="AJS58" s="543"/>
      <c r="AJT58" s="543"/>
      <c r="AJU58" s="543"/>
      <c r="AJV58" s="543"/>
      <c r="AJW58" s="543"/>
      <c r="AJX58" s="543"/>
      <c r="AJY58" s="543"/>
      <c r="AJZ58" s="543"/>
      <c r="AKA58" s="543"/>
      <c r="AKB58" s="543"/>
      <c r="AKC58" s="543"/>
      <c r="AKD58" s="543"/>
      <c r="AKE58" s="543"/>
      <c r="AKF58" s="543"/>
      <c r="AKG58" s="543"/>
      <c r="AKH58" s="543"/>
      <c r="AKI58" s="543"/>
      <c r="AKJ58" s="543"/>
      <c r="AKK58" s="543"/>
      <c r="AKL58" s="543"/>
      <c r="AKM58" s="543"/>
      <c r="AKN58" s="543"/>
      <c r="AKO58" s="543"/>
      <c r="AKP58" s="543"/>
      <c r="AKQ58" s="543"/>
      <c r="AKR58" s="543"/>
      <c r="AKS58" s="543"/>
      <c r="AKT58" s="543"/>
      <c r="AKU58" s="543"/>
      <c r="AKV58" s="543"/>
    </row>
    <row r="59" spans="1:984" x14ac:dyDescent="0.25">
      <c r="A59" s="500" t="s">
        <v>385</v>
      </c>
      <c r="B59" s="340" t="s">
        <v>131</v>
      </c>
      <c r="C59" s="639" t="s">
        <v>132</v>
      </c>
      <c r="D59" s="639"/>
      <c r="E59" s="639"/>
      <c r="F59" s="639"/>
      <c r="G59" s="329">
        <v>0</v>
      </c>
      <c r="H59" s="405"/>
      <c r="I59" s="405"/>
      <c r="J59" s="405"/>
      <c r="K59" s="405"/>
      <c r="L59" s="405"/>
      <c r="M59" s="580">
        <v>0</v>
      </c>
      <c r="N59" s="581">
        <v>0</v>
      </c>
      <c r="O59" s="581"/>
      <c r="P59" s="581"/>
      <c r="Q59" s="581">
        <v>0</v>
      </c>
      <c r="R59" s="560"/>
      <c r="S59" s="560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543"/>
      <c r="BH59" s="543"/>
      <c r="BI59" s="543"/>
      <c r="BJ59" s="543"/>
      <c r="BK59" s="543"/>
      <c r="BL59" s="543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43"/>
      <c r="BY59" s="543"/>
      <c r="BZ59" s="543"/>
      <c r="CA59" s="543"/>
      <c r="CB59" s="543"/>
      <c r="CC59" s="543"/>
      <c r="CD59" s="543"/>
      <c r="CE59" s="543"/>
      <c r="CF59" s="543"/>
      <c r="CG59" s="543"/>
      <c r="CH59" s="543"/>
      <c r="CI59" s="543"/>
      <c r="CJ59" s="543"/>
      <c r="CK59" s="543"/>
      <c r="CL59" s="543"/>
      <c r="CM59" s="543"/>
      <c r="CN59" s="543"/>
      <c r="CO59" s="543"/>
      <c r="CP59" s="543"/>
      <c r="CQ59" s="543"/>
      <c r="CR59" s="543"/>
      <c r="CS59" s="543"/>
      <c r="CT59" s="543"/>
      <c r="CU59" s="543"/>
      <c r="CV59" s="543"/>
      <c r="CW59" s="543"/>
      <c r="CX59" s="543"/>
      <c r="CY59" s="543"/>
      <c r="CZ59" s="543"/>
      <c r="DA59" s="543"/>
      <c r="DB59" s="543"/>
      <c r="DC59" s="543"/>
      <c r="DD59" s="543"/>
      <c r="DE59" s="543"/>
      <c r="DF59" s="543"/>
      <c r="DG59" s="543"/>
      <c r="DH59" s="543"/>
      <c r="DI59" s="543"/>
      <c r="DJ59" s="543"/>
      <c r="DK59" s="543"/>
      <c r="DL59" s="543"/>
      <c r="DM59" s="543"/>
      <c r="DN59" s="543"/>
      <c r="DO59" s="543"/>
      <c r="DP59" s="543"/>
      <c r="DQ59" s="543"/>
      <c r="DR59" s="543"/>
      <c r="DS59" s="543"/>
      <c r="DT59" s="543"/>
      <c r="DU59" s="543"/>
      <c r="DV59" s="543"/>
      <c r="DW59" s="543"/>
      <c r="DX59" s="543"/>
      <c r="DY59" s="543"/>
      <c r="DZ59" s="543"/>
      <c r="EA59" s="543"/>
      <c r="EB59" s="543"/>
      <c r="EC59" s="543"/>
      <c r="ED59" s="543"/>
      <c r="EE59" s="543"/>
      <c r="EF59" s="543"/>
      <c r="EG59" s="543"/>
      <c r="EH59" s="543"/>
      <c r="EI59" s="543"/>
      <c r="EJ59" s="543"/>
      <c r="EK59" s="543"/>
      <c r="EL59" s="543"/>
      <c r="EM59" s="543"/>
      <c r="EN59" s="543"/>
      <c r="EO59" s="543"/>
      <c r="EP59" s="543"/>
      <c r="EQ59" s="543"/>
      <c r="ER59" s="543"/>
      <c r="ES59" s="543"/>
      <c r="ET59" s="543"/>
      <c r="EU59" s="543"/>
      <c r="EV59" s="543"/>
      <c r="EW59" s="543"/>
      <c r="EX59" s="543"/>
      <c r="EY59" s="543"/>
      <c r="EZ59" s="543"/>
      <c r="FA59" s="543"/>
      <c r="FB59" s="543"/>
      <c r="FC59" s="543"/>
      <c r="FD59" s="543"/>
      <c r="FE59" s="543"/>
      <c r="FF59" s="543"/>
      <c r="FG59" s="543"/>
      <c r="FH59" s="543"/>
      <c r="FI59" s="543"/>
      <c r="FJ59" s="543"/>
      <c r="FK59" s="543"/>
      <c r="FL59" s="543"/>
      <c r="FM59" s="543"/>
      <c r="FN59" s="543"/>
      <c r="FO59" s="543"/>
      <c r="FP59" s="543"/>
      <c r="FQ59" s="543"/>
      <c r="FR59" s="543"/>
      <c r="FS59" s="543"/>
      <c r="FT59" s="543"/>
      <c r="FU59" s="543"/>
      <c r="FV59" s="543"/>
      <c r="FW59" s="543"/>
      <c r="FX59" s="543"/>
      <c r="FY59" s="543"/>
      <c r="FZ59" s="543"/>
      <c r="GA59" s="543"/>
      <c r="GB59" s="543"/>
      <c r="GC59" s="543"/>
      <c r="GD59" s="543"/>
      <c r="GE59" s="543"/>
      <c r="GF59" s="543"/>
      <c r="GG59" s="543"/>
      <c r="GH59" s="543"/>
      <c r="GI59" s="543"/>
      <c r="GJ59" s="543"/>
      <c r="GK59" s="543"/>
      <c r="GL59" s="543"/>
      <c r="GM59" s="543"/>
      <c r="GN59" s="543"/>
      <c r="GO59" s="543"/>
      <c r="GP59" s="543"/>
      <c r="GQ59" s="543"/>
      <c r="GR59" s="543"/>
      <c r="GS59" s="543"/>
      <c r="GT59" s="543"/>
      <c r="GU59" s="543"/>
      <c r="GV59" s="543"/>
      <c r="GW59" s="543"/>
      <c r="GX59" s="543"/>
      <c r="GY59" s="543"/>
      <c r="GZ59" s="543"/>
      <c r="HA59" s="543"/>
      <c r="HB59" s="543"/>
      <c r="HC59" s="543"/>
      <c r="HD59" s="543"/>
      <c r="HE59" s="543"/>
      <c r="HF59" s="543"/>
      <c r="HG59" s="543"/>
      <c r="HH59" s="543"/>
      <c r="HI59" s="543"/>
      <c r="HJ59" s="543"/>
      <c r="HK59" s="543"/>
      <c r="HL59" s="543"/>
      <c r="HM59" s="543"/>
      <c r="HN59" s="543"/>
      <c r="HO59" s="543"/>
      <c r="HP59" s="543"/>
      <c r="HQ59" s="543"/>
      <c r="HR59" s="543"/>
      <c r="HS59" s="543"/>
      <c r="HT59" s="543"/>
      <c r="HU59" s="543"/>
      <c r="HV59" s="543"/>
      <c r="HW59" s="543"/>
      <c r="HX59" s="543"/>
      <c r="HY59" s="543"/>
      <c r="HZ59" s="543"/>
      <c r="IA59" s="543"/>
      <c r="IB59" s="543"/>
      <c r="IC59" s="543"/>
      <c r="ID59" s="543"/>
      <c r="IE59" s="543"/>
      <c r="IF59" s="543"/>
      <c r="IG59" s="543"/>
      <c r="IH59" s="543"/>
      <c r="II59" s="543"/>
      <c r="IJ59" s="543"/>
      <c r="IK59" s="543"/>
      <c r="IL59" s="543"/>
      <c r="IM59" s="543"/>
      <c r="IN59" s="543"/>
      <c r="IO59" s="543"/>
      <c r="IP59" s="543"/>
      <c r="IQ59" s="543"/>
      <c r="IR59" s="543"/>
      <c r="IS59" s="543"/>
      <c r="IT59" s="543"/>
      <c r="IU59" s="543"/>
      <c r="IV59" s="543"/>
      <c r="IW59" s="543"/>
      <c r="IX59" s="543"/>
      <c r="IY59" s="543"/>
      <c r="IZ59" s="543"/>
      <c r="JA59" s="543"/>
      <c r="JB59" s="543"/>
      <c r="JC59" s="543"/>
      <c r="JD59" s="543"/>
      <c r="JE59" s="543"/>
      <c r="JF59" s="543"/>
      <c r="JG59" s="543"/>
      <c r="JH59" s="543"/>
      <c r="JI59" s="543"/>
      <c r="JJ59" s="543"/>
      <c r="JK59" s="543"/>
      <c r="JL59" s="543"/>
      <c r="JM59" s="543"/>
      <c r="JN59" s="543"/>
      <c r="JO59" s="543"/>
      <c r="JP59" s="543"/>
      <c r="JQ59" s="543"/>
      <c r="JR59" s="543"/>
      <c r="JS59" s="543"/>
      <c r="JT59" s="543"/>
      <c r="JU59" s="543"/>
      <c r="JV59" s="543"/>
      <c r="JW59" s="543"/>
      <c r="JX59" s="543"/>
      <c r="JY59" s="543"/>
      <c r="JZ59" s="543"/>
      <c r="KA59" s="543"/>
      <c r="KB59" s="543"/>
      <c r="KC59" s="543"/>
      <c r="KD59" s="543"/>
      <c r="KE59" s="543"/>
      <c r="KF59" s="543"/>
      <c r="KG59" s="543"/>
      <c r="KH59" s="543"/>
      <c r="KI59" s="543"/>
      <c r="KJ59" s="543"/>
      <c r="KK59" s="543"/>
      <c r="KL59" s="543"/>
      <c r="KM59" s="543"/>
      <c r="KN59" s="543"/>
      <c r="KO59" s="543"/>
      <c r="KP59" s="543"/>
      <c r="KQ59" s="543"/>
      <c r="KR59" s="543"/>
      <c r="KS59" s="543"/>
      <c r="KT59" s="543"/>
      <c r="KU59" s="543"/>
      <c r="KV59" s="543"/>
      <c r="KW59" s="543"/>
      <c r="KX59" s="543"/>
      <c r="KY59" s="543"/>
      <c r="KZ59" s="543"/>
      <c r="LA59" s="543"/>
      <c r="LB59" s="543"/>
      <c r="LC59" s="543"/>
      <c r="LD59" s="543"/>
      <c r="LE59" s="543"/>
      <c r="LF59" s="543"/>
      <c r="LG59" s="543"/>
      <c r="LH59" s="543"/>
      <c r="LI59" s="543"/>
      <c r="LJ59" s="543"/>
      <c r="LK59" s="543"/>
      <c r="LL59" s="543"/>
      <c r="LM59" s="543"/>
      <c r="LN59" s="543"/>
      <c r="LO59" s="543"/>
      <c r="LP59" s="543"/>
      <c r="LQ59" s="543"/>
      <c r="LR59" s="543"/>
      <c r="LS59" s="543"/>
      <c r="LT59" s="543"/>
      <c r="LU59" s="543"/>
      <c r="LV59" s="543"/>
      <c r="LW59" s="543"/>
      <c r="LX59" s="543"/>
      <c r="LY59" s="543"/>
      <c r="LZ59" s="543"/>
      <c r="MA59" s="543"/>
      <c r="MB59" s="543"/>
      <c r="MC59" s="543"/>
      <c r="MD59" s="543"/>
      <c r="ME59" s="543"/>
      <c r="MF59" s="543"/>
      <c r="MG59" s="543"/>
      <c r="MH59" s="543"/>
      <c r="MI59" s="543"/>
      <c r="MJ59" s="543"/>
      <c r="MK59" s="543"/>
      <c r="ML59" s="543"/>
      <c r="MM59" s="543"/>
      <c r="MN59" s="543"/>
      <c r="MO59" s="543"/>
      <c r="MP59" s="543"/>
      <c r="MQ59" s="543"/>
      <c r="MR59" s="543"/>
      <c r="MS59" s="543"/>
      <c r="MT59" s="543"/>
      <c r="MU59" s="543"/>
      <c r="MV59" s="543"/>
      <c r="MW59" s="543"/>
      <c r="MX59" s="543"/>
      <c r="MY59" s="543"/>
      <c r="MZ59" s="543"/>
      <c r="NA59" s="543"/>
      <c r="NB59" s="543"/>
      <c r="NC59" s="543"/>
      <c r="ND59" s="543"/>
      <c r="NE59" s="543"/>
      <c r="NF59" s="543"/>
      <c r="NG59" s="543"/>
      <c r="NH59" s="543"/>
      <c r="NI59" s="543"/>
      <c r="NJ59" s="543"/>
      <c r="NK59" s="543"/>
      <c r="NL59" s="543"/>
      <c r="NM59" s="543"/>
      <c r="NN59" s="543"/>
      <c r="NO59" s="543"/>
      <c r="NP59" s="543"/>
      <c r="NQ59" s="543"/>
      <c r="NR59" s="543"/>
      <c r="NS59" s="543"/>
      <c r="NT59" s="543"/>
      <c r="NU59" s="543"/>
      <c r="NV59" s="543"/>
      <c r="NW59" s="543"/>
      <c r="NX59" s="543"/>
      <c r="NY59" s="543"/>
      <c r="NZ59" s="543"/>
      <c r="OA59" s="543"/>
      <c r="OB59" s="543"/>
      <c r="OC59" s="543"/>
      <c r="OD59" s="543"/>
      <c r="OE59" s="543"/>
      <c r="OF59" s="543"/>
      <c r="OG59" s="543"/>
      <c r="OH59" s="543"/>
      <c r="OI59" s="543"/>
      <c r="OJ59" s="543"/>
      <c r="OK59" s="543"/>
      <c r="OL59" s="543"/>
      <c r="OM59" s="543"/>
      <c r="ON59" s="543"/>
      <c r="OO59" s="543"/>
      <c r="OP59" s="543"/>
      <c r="OQ59" s="543"/>
      <c r="OR59" s="543"/>
      <c r="OS59" s="543"/>
      <c r="OT59" s="543"/>
      <c r="OU59" s="543"/>
      <c r="OV59" s="543"/>
      <c r="OW59" s="543"/>
      <c r="OX59" s="543"/>
      <c r="OY59" s="543"/>
      <c r="OZ59" s="543"/>
      <c r="PA59" s="543"/>
      <c r="PB59" s="543"/>
      <c r="PC59" s="543"/>
      <c r="PD59" s="543"/>
      <c r="PE59" s="543"/>
      <c r="PF59" s="543"/>
      <c r="PG59" s="543"/>
      <c r="PH59" s="543"/>
      <c r="PI59" s="543"/>
      <c r="PJ59" s="543"/>
      <c r="PK59" s="543"/>
      <c r="PL59" s="543"/>
      <c r="PM59" s="543"/>
      <c r="PN59" s="543"/>
      <c r="PO59" s="543"/>
      <c r="PP59" s="543"/>
      <c r="PQ59" s="543"/>
      <c r="PR59" s="543"/>
      <c r="PS59" s="543"/>
      <c r="PT59" s="543"/>
      <c r="PU59" s="543"/>
      <c r="PV59" s="543"/>
      <c r="PW59" s="543"/>
      <c r="PX59" s="543"/>
      <c r="PY59" s="543"/>
      <c r="PZ59" s="543"/>
      <c r="QA59" s="543"/>
      <c r="QB59" s="543"/>
      <c r="QC59" s="543"/>
      <c r="QD59" s="543"/>
      <c r="QE59" s="543"/>
      <c r="QF59" s="543"/>
      <c r="QG59" s="543"/>
      <c r="QH59" s="543"/>
      <c r="QI59" s="543"/>
      <c r="QJ59" s="543"/>
      <c r="QK59" s="543"/>
      <c r="QL59" s="543"/>
      <c r="QM59" s="543"/>
      <c r="QN59" s="543"/>
      <c r="QO59" s="543"/>
      <c r="QP59" s="543"/>
      <c r="QQ59" s="543"/>
      <c r="QR59" s="543"/>
      <c r="QS59" s="543"/>
      <c r="QT59" s="543"/>
      <c r="QU59" s="543"/>
      <c r="QV59" s="543"/>
      <c r="QW59" s="543"/>
      <c r="QX59" s="543"/>
      <c r="QY59" s="543"/>
      <c r="QZ59" s="543"/>
      <c r="RA59" s="543"/>
      <c r="RB59" s="543"/>
      <c r="RC59" s="543"/>
      <c r="RD59" s="543"/>
      <c r="RE59" s="543"/>
      <c r="RF59" s="543"/>
      <c r="RG59" s="543"/>
      <c r="RH59" s="543"/>
      <c r="RI59" s="543"/>
      <c r="RJ59" s="543"/>
      <c r="RK59" s="543"/>
      <c r="RL59" s="543"/>
      <c r="RM59" s="543"/>
      <c r="RN59" s="543"/>
      <c r="RO59" s="543"/>
      <c r="RP59" s="543"/>
      <c r="RQ59" s="543"/>
      <c r="RR59" s="543"/>
      <c r="RS59" s="543"/>
      <c r="RT59" s="543"/>
      <c r="RU59" s="543"/>
      <c r="RV59" s="543"/>
      <c r="RW59" s="543"/>
      <c r="RX59" s="543"/>
      <c r="RY59" s="543"/>
      <c r="RZ59" s="543"/>
      <c r="SA59" s="543"/>
      <c r="SB59" s="543"/>
      <c r="SC59" s="543"/>
      <c r="SD59" s="543"/>
      <c r="SE59" s="543"/>
      <c r="SF59" s="543"/>
      <c r="SG59" s="543"/>
      <c r="SH59" s="543"/>
      <c r="SI59" s="543"/>
      <c r="SJ59" s="543"/>
      <c r="SK59" s="543"/>
      <c r="SL59" s="543"/>
      <c r="SM59" s="543"/>
      <c r="SN59" s="543"/>
      <c r="SO59" s="543"/>
      <c r="SP59" s="543"/>
      <c r="SQ59" s="543"/>
      <c r="SR59" s="543"/>
      <c r="SS59" s="543"/>
      <c r="ST59" s="543"/>
      <c r="SU59" s="543"/>
      <c r="SV59" s="543"/>
      <c r="SW59" s="543"/>
      <c r="SX59" s="543"/>
      <c r="SY59" s="543"/>
      <c r="SZ59" s="543"/>
      <c r="TA59" s="543"/>
      <c r="TB59" s="543"/>
      <c r="TC59" s="543"/>
      <c r="TD59" s="543"/>
      <c r="TE59" s="543"/>
      <c r="TF59" s="543"/>
      <c r="TG59" s="543"/>
      <c r="TH59" s="543"/>
      <c r="TI59" s="543"/>
      <c r="TJ59" s="543"/>
      <c r="TK59" s="543"/>
      <c r="TL59" s="543"/>
      <c r="TM59" s="543"/>
      <c r="TN59" s="543"/>
      <c r="TO59" s="543"/>
      <c r="TP59" s="543"/>
      <c r="TQ59" s="543"/>
      <c r="TR59" s="543"/>
      <c r="TS59" s="543"/>
      <c r="TT59" s="543"/>
      <c r="TU59" s="543"/>
      <c r="TV59" s="543"/>
      <c r="TW59" s="543"/>
      <c r="TX59" s="543"/>
      <c r="TY59" s="543"/>
      <c r="TZ59" s="543"/>
      <c r="UA59" s="543"/>
      <c r="UB59" s="543"/>
      <c r="UC59" s="543"/>
      <c r="UD59" s="543"/>
      <c r="UE59" s="543"/>
      <c r="UF59" s="543"/>
      <c r="UG59" s="543"/>
      <c r="UH59" s="543"/>
      <c r="UI59" s="543"/>
      <c r="UJ59" s="543"/>
      <c r="UK59" s="543"/>
      <c r="UL59" s="543"/>
      <c r="UM59" s="543"/>
      <c r="UN59" s="543"/>
      <c r="UO59" s="543"/>
      <c r="UP59" s="543"/>
      <c r="UQ59" s="543"/>
      <c r="UR59" s="543"/>
      <c r="US59" s="543"/>
      <c r="UT59" s="543"/>
      <c r="UU59" s="543"/>
      <c r="UV59" s="543"/>
      <c r="UW59" s="543"/>
      <c r="UX59" s="543"/>
      <c r="UY59" s="543"/>
      <c r="UZ59" s="543"/>
      <c r="VA59" s="543"/>
      <c r="VB59" s="543"/>
      <c r="VC59" s="543"/>
      <c r="VD59" s="543"/>
      <c r="VE59" s="543"/>
      <c r="VF59" s="543"/>
      <c r="VG59" s="543"/>
      <c r="VH59" s="543"/>
      <c r="VI59" s="543"/>
      <c r="VJ59" s="543"/>
      <c r="VK59" s="543"/>
      <c r="VL59" s="543"/>
      <c r="VM59" s="543"/>
      <c r="VN59" s="543"/>
      <c r="VO59" s="543"/>
      <c r="VP59" s="543"/>
      <c r="VQ59" s="543"/>
      <c r="VR59" s="543"/>
      <c r="VS59" s="543"/>
      <c r="VT59" s="543"/>
      <c r="VU59" s="543"/>
      <c r="VV59" s="543"/>
      <c r="VW59" s="543"/>
      <c r="VX59" s="543"/>
      <c r="VY59" s="543"/>
      <c r="VZ59" s="543"/>
      <c r="WA59" s="543"/>
      <c r="WB59" s="543"/>
      <c r="WC59" s="543"/>
      <c r="WD59" s="543"/>
      <c r="WE59" s="543"/>
      <c r="WF59" s="543"/>
      <c r="WG59" s="543"/>
      <c r="WH59" s="543"/>
      <c r="WI59" s="543"/>
      <c r="WJ59" s="543"/>
      <c r="WK59" s="543"/>
      <c r="WL59" s="543"/>
      <c r="WM59" s="543"/>
      <c r="WN59" s="543"/>
      <c r="WO59" s="543"/>
      <c r="WP59" s="543"/>
      <c r="WQ59" s="543"/>
      <c r="WR59" s="543"/>
      <c r="WS59" s="543"/>
      <c r="WT59" s="543"/>
      <c r="WU59" s="543"/>
      <c r="WV59" s="543"/>
      <c r="WW59" s="543"/>
      <c r="WX59" s="543"/>
      <c r="WY59" s="543"/>
      <c r="WZ59" s="543"/>
      <c r="XA59" s="543"/>
      <c r="XB59" s="543"/>
      <c r="XC59" s="543"/>
      <c r="XD59" s="543"/>
      <c r="XE59" s="543"/>
      <c r="XF59" s="543"/>
      <c r="XG59" s="543"/>
      <c r="XH59" s="543"/>
      <c r="XI59" s="543"/>
      <c r="XJ59" s="543"/>
      <c r="XK59" s="543"/>
      <c r="XL59" s="543"/>
      <c r="XM59" s="543"/>
      <c r="XN59" s="543"/>
      <c r="XO59" s="543"/>
      <c r="XP59" s="543"/>
      <c r="XQ59" s="543"/>
      <c r="XR59" s="543"/>
      <c r="XS59" s="543"/>
      <c r="XT59" s="543"/>
      <c r="XU59" s="543"/>
      <c r="XV59" s="543"/>
      <c r="XW59" s="543"/>
      <c r="XX59" s="543"/>
      <c r="XY59" s="543"/>
      <c r="XZ59" s="543"/>
      <c r="YA59" s="543"/>
      <c r="YB59" s="543"/>
      <c r="YC59" s="543"/>
      <c r="YD59" s="543"/>
      <c r="YE59" s="543"/>
      <c r="YF59" s="543"/>
      <c r="YG59" s="543"/>
      <c r="YH59" s="543"/>
      <c r="YI59" s="543"/>
      <c r="YJ59" s="543"/>
      <c r="YK59" s="543"/>
      <c r="YL59" s="543"/>
      <c r="YM59" s="543"/>
      <c r="YN59" s="543"/>
      <c r="YO59" s="543"/>
      <c r="YP59" s="543"/>
      <c r="YQ59" s="543"/>
      <c r="YR59" s="543"/>
      <c r="YS59" s="543"/>
      <c r="YT59" s="543"/>
      <c r="YU59" s="543"/>
      <c r="YV59" s="543"/>
      <c r="YW59" s="543"/>
      <c r="YX59" s="543"/>
      <c r="YY59" s="543"/>
      <c r="YZ59" s="543"/>
      <c r="ZA59" s="543"/>
      <c r="ZB59" s="543"/>
      <c r="ZC59" s="543"/>
      <c r="ZD59" s="543"/>
      <c r="ZE59" s="543"/>
      <c r="ZF59" s="543"/>
      <c r="ZG59" s="543"/>
      <c r="ZH59" s="543"/>
      <c r="ZI59" s="543"/>
      <c r="ZJ59" s="543"/>
      <c r="ZK59" s="543"/>
      <c r="ZL59" s="543"/>
      <c r="ZM59" s="543"/>
      <c r="ZN59" s="543"/>
      <c r="ZO59" s="543"/>
      <c r="ZP59" s="543"/>
      <c r="ZQ59" s="543"/>
      <c r="ZR59" s="543"/>
      <c r="ZS59" s="543"/>
      <c r="ZT59" s="543"/>
      <c r="ZU59" s="543"/>
      <c r="ZV59" s="543"/>
      <c r="ZW59" s="543"/>
      <c r="ZX59" s="543"/>
      <c r="ZY59" s="543"/>
      <c r="ZZ59" s="543"/>
      <c r="AAA59" s="543"/>
      <c r="AAB59" s="543"/>
      <c r="AAC59" s="543"/>
      <c r="AAD59" s="543"/>
      <c r="AAE59" s="543"/>
      <c r="AAF59" s="543"/>
      <c r="AAG59" s="543"/>
      <c r="AAH59" s="543"/>
      <c r="AAI59" s="543"/>
      <c r="AAJ59" s="543"/>
      <c r="AAK59" s="543"/>
      <c r="AAL59" s="543"/>
      <c r="AAM59" s="543"/>
      <c r="AAN59" s="543"/>
      <c r="AAO59" s="543"/>
      <c r="AAP59" s="543"/>
      <c r="AAQ59" s="543"/>
      <c r="AAR59" s="543"/>
      <c r="AAS59" s="543"/>
      <c r="AAT59" s="543"/>
      <c r="AAU59" s="543"/>
      <c r="AAV59" s="543"/>
      <c r="AAW59" s="543"/>
      <c r="AAX59" s="543"/>
      <c r="AAY59" s="543"/>
      <c r="AAZ59" s="543"/>
      <c r="ABA59" s="543"/>
      <c r="ABB59" s="543"/>
      <c r="ABC59" s="543"/>
      <c r="ABD59" s="543"/>
      <c r="ABE59" s="543"/>
      <c r="ABF59" s="543"/>
      <c r="ABG59" s="543"/>
      <c r="ABH59" s="543"/>
      <c r="ABI59" s="543"/>
      <c r="ABJ59" s="543"/>
      <c r="ABK59" s="543"/>
      <c r="ABL59" s="543"/>
      <c r="ABM59" s="543"/>
      <c r="ABN59" s="543"/>
      <c r="ABO59" s="543"/>
      <c r="ABP59" s="543"/>
      <c r="ABQ59" s="543"/>
      <c r="ABR59" s="543"/>
      <c r="ABS59" s="543"/>
      <c r="ABT59" s="543"/>
      <c r="ABU59" s="543"/>
      <c r="ABV59" s="543"/>
      <c r="ABW59" s="543"/>
      <c r="ABX59" s="543"/>
      <c r="ABY59" s="543"/>
      <c r="ABZ59" s="543"/>
      <c r="ACA59" s="543"/>
      <c r="ACB59" s="543"/>
      <c r="ACC59" s="543"/>
      <c r="ACD59" s="543"/>
      <c r="ACE59" s="543"/>
      <c r="ACF59" s="543"/>
      <c r="ACG59" s="543"/>
      <c r="ACH59" s="543"/>
      <c r="ACI59" s="543"/>
      <c r="ACJ59" s="543"/>
      <c r="ACK59" s="543"/>
      <c r="ACL59" s="543"/>
      <c r="ACM59" s="543"/>
      <c r="ACN59" s="543"/>
      <c r="ACO59" s="543"/>
      <c r="ACP59" s="543"/>
      <c r="ACQ59" s="543"/>
      <c r="ACR59" s="543"/>
      <c r="ACS59" s="543"/>
      <c r="ACT59" s="543"/>
      <c r="ACU59" s="543"/>
      <c r="ACV59" s="543"/>
      <c r="ACW59" s="543"/>
      <c r="ACX59" s="543"/>
      <c r="ACY59" s="543"/>
      <c r="ACZ59" s="543"/>
      <c r="ADA59" s="543"/>
      <c r="ADB59" s="543"/>
      <c r="ADC59" s="543"/>
      <c r="ADD59" s="543"/>
      <c r="ADE59" s="543"/>
      <c r="ADF59" s="543"/>
      <c r="ADG59" s="543"/>
      <c r="ADH59" s="543"/>
      <c r="ADI59" s="543"/>
      <c r="ADJ59" s="543"/>
      <c r="ADK59" s="543"/>
      <c r="ADL59" s="543"/>
      <c r="ADM59" s="543"/>
      <c r="ADN59" s="543"/>
      <c r="ADO59" s="543"/>
      <c r="ADP59" s="543"/>
      <c r="ADQ59" s="543"/>
      <c r="ADR59" s="543"/>
      <c r="ADS59" s="543"/>
      <c r="ADT59" s="543"/>
      <c r="ADU59" s="543"/>
      <c r="ADV59" s="543"/>
      <c r="ADW59" s="543"/>
      <c r="ADX59" s="543"/>
      <c r="ADY59" s="543"/>
      <c r="ADZ59" s="543"/>
      <c r="AEA59" s="543"/>
      <c r="AEB59" s="543"/>
      <c r="AEC59" s="543"/>
      <c r="AED59" s="543"/>
      <c r="AEE59" s="543"/>
      <c r="AEF59" s="543"/>
      <c r="AEG59" s="543"/>
      <c r="AEH59" s="543"/>
      <c r="AEI59" s="543"/>
      <c r="AEJ59" s="543"/>
      <c r="AEK59" s="543"/>
      <c r="AEL59" s="543"/>
      <c r="AEM59" s="543"/>
      <c r="AEN59" s="543"/>
      <c r="AEO59" s="543"/>
      <c r="AEP59" s="543"/>
      <c r="AEQ59" s="543"/>
      <c r="AER59" s="543"/>
      <c r="AES59" s="543"/>
      <c r="AET59" s="543"/>
      <c r="AEU59" s="543"/>
      <c r="AEV59" s="543"/>
      <c r="AEW59" s="543"/>
      <c r="AEX59" s="543"/>
      <c r="AEY59" s="543"/>
      <c r="AEZ59" s="543"/>
      <c r="AFA59" s="543"/>
      <c r="AFB59" s="543"/>
      <c r="AFC59" s="543"/>
      <c r="AFD59" s="543"/>
      <c r="AFE59" s="543"/>
      <c r="AFF59" s="543"/>
      <c r="AFG59" s="543"/>
      <c r="AFH59" s="543"/>
      <c r="AFI59" s="543"/>
      <c r="AFJ59" s="543"/>
      <c r="AFK59" s="543"/>
      <c r="AFL59" s="543"/>
      <c r="AFM59" s="543"/>
      <c r="AFN59" s="543"/>
      <c r="AFO59" s="543"/>
      <c r="AFP59" s="543"/>
      <c r="AFQ59" s="543"/>
      <c r="AFR59" s="543"/>
      <c r="AFS59" s="543"/>
      <c r="AFT59" s="543"/>
      <c r="AFU59" s="543"/>
      <c r="AFV59" s="543"/>
      <c r="AFW59" s="543"/>
      <c r="AFX59" s="543"/>
      <c r="AFY59" s="543"/>
      <c r="AFZ59" s="543"/>
      <c r="AGA59" s="543"/>
      <c r="AGB59" s="543"/>
      <c r="AGC59" s="543"/>
      <c r="AGD59" s="543"/>
      <c r="AGE59" s="543"/>
      <c r="AGF59" s="543"/>
      <c r="AGG59" s="543"/>
      <c r="AGH59" s="543"/>
      <c r="AGI59" s="543"/>
      <c r="AGJ59" s="543"/>
      <c r="AGK59" s="543"/>
      <c r="AGL59" s="543"/>
      <c r="AGM59" s="543"/>
      <c r="AGN59" s="543"/>
      <c r="AGO59" s="543"/>
      <c r="AGP59" s="543"/>
      <c r="AGQ59" s="543"/>
      <c r="AGR59" s="543"/>
      <c r="AGS59" s="543"/>
      <c r="AGT59" s="543"/>
      <c r="AGU59" s="543"/>
      <c r="AGV59" s="543"/>
      <c r="AGW59" s="543"/>
      <c r="AGX59" s="543"/>
      <c r="AGY59" s="543"/>
      <c r="AGZ59" s="543"/>
      <c r="AHA59" s="543"/>
      <c r="AHB59" s="543"/>
      <c r="AHC59" s="543"/>
      <c r="AHD59" s="543"/>
      <c r="AHE59" s="543"/>
      <c r="AHF59" s="543"/>
      <c r="AHG59" s="543"/>
      <c r="AHH59" s="543"/>
      <c r="AHI59" s="543"/>
      <c r="AHJ59" s="543"/>
      <c r="AHK59" s="543"/>
      <c r="AHL59" s="543"/>
      <c r="AHM59" s="543"/>
      <c r="AHN59" s="543"/>
      <c r="AHO59" s="543"/>
      <c r="AHP59" s="543"/>
      <c r="AHQ59" s="543"/>
      <c r="AHR59" s="543"/>
      <c r="AHS59" s="543"/>
      <c r="AHT59" s="543"/>
      <c r="AHU59" s="543"/>
      <c r="AHV59" s="543"/>
      <c r="AHW59" s="543"/>
      <c r="AHX59" s="543"/>
      <c r="AHY59" s="543"/>
      <c r="AHZ59" s="543"/>
      <c r="AIA59" s="543"/>
      <c r="AIB59" s="543"/>
      <c r="AIC59" s="543"/>
      <c r="AID59" s="543"/>
      <c r="AIE59" s="543"/>
      <c r="AIF59" s="543"/>
      <c r="AIG59" s="543"/>
      <c r="AIH59" s="543"/>
      <c r="AII59" s="543"/>
      <c r="AIJ59" s="543"/>
      <c r="AIK59" s="543"/>
      <c r="AIL59" s="543"/>
      <c r="AIM59" s="543"/>
      <c r="AIN59" s="543"/>
      <c r="AIO59" s="543"/>
      <c r="AIP59" s="543"/>
      <c r="AIQ59" s="543"/>
      <c r="AIR59" s="543"/>
      <c r="AIS59" s="543"/>
      <c r="AIT59" s="543"/>
      <c r="AIU59" s="543"/>
      <c r="AIV59" s="543"/>
      <c r="AIW59" s="543"/>
      <c r="AIX59" s="543"/>
      <c r="AIY59" s="543"/>
      <c r="AIZ59" s="543"/>
      <c r="AJA59" s="543"/>
      <c r="AJB59" s="543"/>
      <c r="AJC59" s="543"/>
      <c r="AJD59" s="543"/>
      <c r="AJE59" s="543"/>
      <c r="AJF59" s="543"/>
      <c r="AJG59" s="543"/>
      <c r="AJH59" s="543"/>
      <c r="AJI59" s="543"/>
      <c r="AJJ59" s="543"/>
      <c r="AJK59" s="543"/>
      <c r="AJL59" s="543"/>
      <c r="AJM59" s="543"/>
      <c r="AJN59" s="543"/>
      <c r="AJO59" s="543"/>
      <c r="AJP59" s="543"/>
      <c r="AJQ59" s="543"/>
      <c r="AJR59" s="543"/>
      <c r="AJS59" s="543"/>
      <c r="AJT59" s="543"/>
      <c r="AJU59" s="543"/>
      <c r="AJV59" s="543"/>
      <c r="AJW59" s="543"/>
      <c r="AJX59" s="543"/>
      <c r="AJY59" s="543"/>
      <c r="AJZ59" s="543"/>
      <c r="AKA59" s="543"/>
      <c r="AKB59" s="543"/>
      <c r="AKC59" s="543"/>
      <c r="AKD59" s="543"/>
      <c r="AKE59" s="543"/>
      <c r="AKF59" s="543"/>
      <c r="AKG59" s="543"/>
      <c r="AKH59" s="543"/>
      <c r="AKI59" s="543"/>
      <c r="AKJ59" s="543"/>
      <c r="AKK59" s="543"/>
      <c r="AKL59" s="543"/>
      <c r="AKM59" s="543"/>
      <c r="AKN59" s="543"/>
      <c r="AKO59" s="543"/>
      <c r="AKP59" s="543"/>
      <c r="AKQ59" s="543"/>
      <c r="AKR59" s="543"/>
      <c r="AKS59" s="543"/>
      <c r="AKT59" s="543"/>
      <c r="AKU59" s="543"/>
      <c r="AKV59" s="543"/>
    </row>
    <row r="60" spans="1:984" x14ac:dyDescent="0.25">
      <c r="A60" s="543"/>
      <c r="B60" s="543"/>
      <c r="C60" s="543"/>
      <c r="D60" s="543"/>
      <c r="E60" s="543"/>
      <c r="F60" s="543"/>
      <c r="G60" s="543"/>
      <c r="H60" s="543"/>
      <c r="I60" s="543"/>
      <c r="J60" s="543"/>
      <c r="K60" s="575"/>
      <c r="L60" s="575"/>
      <c r="M60" s="543"/>
      <c r="N60" s="549"/>
      <c r="O60" s="549"/>
      <c r="P60" s="549"/>
      <c r="Q60" s="550"/>
      <c r="R60" s="549"/>
      <c r="S60" s="549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543"/>
      <c r="BH60" s="543"/>
      <c r="BI60" s="543"/>
      <c r="BJ60" s="543"/>
      <c r="BK60" s="543"/>
      <c r="BL60" s="543"/>
      <c r="BM60" s="543"/>
      <c r="BN60" s="543"/>
      <c r="BO60" s="543"/>
      <c r="BP60" s="543"/>
      <c r="BQ60" s="543"/>
      <c r="BR60" s="543"/>
      <c r="BS60" s="543"/>
      <c r="BT60" s="543"/>
      <c r="BU60" s="543"/>
      <c r="BV60" s="543"/>
      <c r="BW60" s="543"/>
      <c r="BX60" s="543"/>
      <c r="BY60" s="543"/>
      <c r="BZ60" s="543"/>
      <c r="CA60" s="543"/>
      <c r="CB60" s="543"/>
      <c r="CC60" s="543"/>
      <c r="CD60" s="543"/>
      <c r="CE60" s="543"/>
      <c r="CF60" s="543"/>
      <c r="CG60" s="543"/>
      <c r="CH60" s="543"/>
      <c r="CI60" s="543"/>
      <c r="CJ60" s="543"/>
      <c r="CK60" s="543"/>
      <c r="CL60" s="543"/>
      <c r="CM60" s="543"/>
      <c r="CN60" s="543"/>
      <c r="CO60" s="543"/>
      <c r="CP60" s="543"/>
      <c r="CQ60" s="543"/>
      <c r="CR60" s="543"/>
      <c r="CS60" s="543"/>
      <c r="CT60" s="543"/>
      <c r="CU60" s="543"/>
      <c r="CV60" s="543"/>
      <c r="CW60" s="543"/>
      <c r="CX60" s="543"/>
      <c r="CY60" s="543"/>
      <c r="CZ60" s="543"/>
      <c r="DA60" s="543"/>
      <c r="DB60" s="543"/>
      <c r="DC60" s="543"/>
      <c r="DD60" s="543"/>
      <c r="DE60" s="543"/>
      <c r="DF60" s="543"/>
      <c r="DG60" s="543"/>
      <c r="DH60" s="543"/>
      <c r="DI60" s="543"/>
      <c r="DJ60" s="543"/>
      <c r="DK60" s="543"/>
      <c r="DL60" s="543"/>
      <c r="DM60" s="543"/>
      <c r="DN60" s="543"/>
      <c r="DO60" s="543"/>
      <c r="DP60" s="543"/>
      <c r="DQ60" s="543"/>
      <c r="DR60" s="543"/>
      <c r="DS60" s="543"/>
      <c r="DT60" s="543"/>
      <c r="DU60" s="543"/>
      <c r="DV60" s="543"/>
      <c r="DW60" s="543"/>
      <c r="DX60" s="543"/>
      <c r="DY60" s="543"/>
      <c r="DZ60" s="543"/>
      <c r="EA60" s="543"/>
      <c r="EB60" s="543"/>
      <c r="EC60" s="543"/>
      <c r="ED60" s="543"/>
      <c r="EE60" s="543"/>
      <c r="EF60" s="543"/>
      <c r="EG60" s="543"/>
      <c r="EH60" s="543"/>
      <c r="EI60" s="543"/>
      <c r="EJ60" s="543"/>
      <c r="EK60" s="543"/>
      <c r="EL60" s="543"/>
      <c r="EM60" s="543"/>
      <c r="EN60" s="543"/>
      <c r="EO60" s="543"/>
      <c r="EP60" s="543"/>
      <c r="EQ60" s="543"/>
      <c r="ER60" s="543"/>
      <c r="ES60" s="543"/>
      <c r="ET60" s="543"/>
      <c r="EU60" s="543"/>
      <c r="EV60" s="543"/>
      <c r="EW60" s="543"/>
      <c r="EX60" s="543"/>
      <c r="EY60" s="543"/>
      <c r="EZ60" s="543"/>
      <c r="FA60" s="543"/>
      <c r="FB60" s="543"/>
      <c r="FC60" s="543"/>
      <c r="FD60" s="543"/>
      <c r="FE60" s="543"/>
      <c r="FF60" s="543"/>
      <c r="FG60" s="543"/>
      <c r="FH60" s="543"/>
      <c r="FI60" s="543"/>
      <c r="FJ60" s="543"/>
      <c r="FK60" s="543"/>
      <c r="FL60" s="543"/>
      <c r="FM60" s="543"/>
      <c r="FN60" s="543"/>
      <c r="FO60" s="543"/>
      <c r="FP60" s="543"/>
      <c r="FQ60" s="543"/>
      <c r="FR60" s="543"/>
      <c r="FS60" s="543"/>
      <c r="FT60" s="543"/>
      <c r="FU60" s="543"/>
      <c r="FV60" s="543"/>
      <c r="FW60" s="543"/>
      <c r="FX60" s="543"/>
      <c r="FY60" s="543"/>
      <c r="FZ60" s="543"/>
      <c r="GA60" s="543"/>
      <c r="GB60" s="543"/>
      <c r="GC60" s="543"/>
      <c r="GD60" s="543"/>
      <c r="GE60" s="543"/>
      <c r="GF60" s="543"/>
      <c r="GG60" s="543"/>
      <c r="GH60" s="543"/>
      <c r="GI60" s="543"/>
      <c r="GJ60" s="543"/>
      <c r="GK60" s="543"/>
      <c r="GL60" s="543"/>
      <c r="GM60" s="543"/>
      <c r="GN60" s="543"/>
      <c r="GO60" s="543"/>
      <c r="GP60" s="543"/>
      <c r="GQ60" s="543"/>
      <c r="GR60" s="543"/>
      <c r="GS60" s="543"/>
      <c r="GT60" s="543"/>
      <c r="GU60" s="543"/>
      <c r="GV60" s="543"/>
      <c r="GW60" s="543"/>
      <c r="GX60" s="543"/>
      <c r="GY60" s="543"/>
      <c r="GZ60" s="543"/>
      <c r="HA60" s="543"/>
      <c r="HB60" s="543"/>
      <c r="HC60" s="543"/>
      <c r="HD60" s="543"/>
      <c r="HE60" s="543"/>
      <c r="HF60" s="543"/>
      <c r="HG60" s="543"/>
      <c r="HH60" s="543"/>
      <c r="HI60" s="543"/>
      <c r="HJ60" s="543"/>
      <c r="HK60" s="543"/>
      <c r="HL60" s="543"/>
      <c r="HM60" s="543"/>
      <c r="HN60" s="543"/>
      <c r="HO60" s="543"/>
      <c r="HP60" s="543"/>
      <c r="HQ60" s="543"/>
      <c r="HR60" s="543"/>
      <c r="HS60" s="543"/>
      <c r="HT60" s="543"/>
      <c r="HU60" s="543"/>
      <c r="HV60" s="543"/>
      <c r="HW60" s="543"/>
      <c r="HX60" s="543"/>
      <c r="HY60" s="543"/>
      <c r="HZ60" s="543"/>
      <c r="IA60" s="543"/>
      <c r="IB60" s="543"/>
      <c r="IC60" s="543"/>
      <c r="ID60" s="543"/>
      <c r="IE60" s="543"/>
      <c r="IF60" s="543"/>
      <c r="IG60" s="543"/>
      <c r="IH60" s="543"/>
      <c r="II60" s="543"/>
      <c r="IJ60" s="543"/>
      <c r="IK60" s="543"/>
      <c r="IL60" s="543"/>
      <c r="IM60" s="543"/>
      <c r="IN60" s="543"/>
      <c r="IO60" s="543"/>
      <c r="IP60" s="543"/>
      <c r="IQ60" s="543"/>
      <c r="IR60" s="543"/>
      <c r="IS60" s="543"/>
      <c r="IT60" s="543"/>
      <c r="IU60" s="543"/>
      <c r="IV60" s="543"/>
      <c r="IW60" s="543"/>
      <c r="IX60" s="543"/>
      <c r="IY60" s="543"/>
      <c r="IZ60" s="543"/>
      <c r="JA60" s="543"/>
      <c r="JB60" s="543"/>
      <c r="JC60" s="543"/>
      <c r="JD60" s="543"/>
      <c r="JE60" s="543"/>
      <c r="JF60" s="543"/>
      <c r="JG60" s="543"/>
      <c r="JH60" s="543"/>
      <c r="JI60" s="543"/>
      <c r="JJ60" s="543"/>
      <c r="JK60" s="543"/>
      <c r="JL60" s="543"/>
      <c r="JM60" s="543"/>
      <c r="JN60" s="543"/>
      <c r="JO60" s="543"/>
      <c r="JP60" s="543"/>
      <c r="JQ60" s="543"/>
      <c r="JR60" s="543"/>
      <c r="JS60" s="543"/>
      <c r="JT60" s="543"/>
      <c r="JU60" s="543"/>
      <c r="JV60" s="543"/>
      <c r="JW60" s="543"/>
      <c r="JX60" s="543"/>
      <c r="JY60" s="543"/>
      <c r="JZ60" s="543"/>
      <c r="KA60" s="543"/>
      <c r="KB60" s="543"/>
      <c r="KC60" s="543"/>
      <c r="KD60" s="543"/>
      <c r="KE60" s="543"/>
      <c r="KF60" s="543"/>
      <c r="KG60" s="543"/>
      <c r="KH60" s="543"/>
      <c r="KI60" s="543"/>
      <c r="KJ60" s="543"/>
      <c r="KK60" s="543"/>
      <c r="KL60" s="543"/>
      <c r="KM60" s="543"/>
      <c r="KN60" s="543"/>
      <c r="KO60" s="543"/>
      <c r="KP60" s="543"/>
      <c r="KQ60" s="543"/>
      <c r="KR60" s="543"/>
      <c r="KS60" s="543"/>
      <c r="KT60" s="543"/>
      <c r="KU60" s="543"/>
      <c r="KV60" s="543"/>
      <c r="KW60" s="543"/>
      <c r="KX60" s="543"/>
      <c r="KY60" s="543"/>
      <c r="KZ60" s="543"/>
      <c r="LA60" s="543"/>
      <c r="LB60" s="543"/>
      <c r="LC60" s="543"/>
      <c r="LD60" s="543"/>
      <c r="LE60" s="543"/>
      <c r="LF60" s="543"/>
      <c r="LG60" s="543"/>
      <c r="LH60" s="543"/>
      <c r="LI60" s="543"/>
      <c r="LJ60" s="543"/>
      <c r="LK60" s="543"/>
      <c r="LL60" s="543"/>
      <c r="LM60" s="543"/>
      <c r="LN60" s="543"/>
      <c r="LO60" s="543"/>
      <c r="LP60" s="543"/>
      <c r="LQ60" s="543"/>
      <c r="LR60" s="543"/>
      <c r="LS60" s="543"/>
      <c r="LT60" s="543"/>
      <c r="LU60" s="543"/>
      <c r="LV60" s="543"/>
      <c r="LW60" s="543"/>
      <c r="LX60" s="543"/>
      <c r="LY60" s="543"/>
      <c r="LZ60" s="543"/>
      <c r="MA60" s="543"/>
      <c r="MB60" s="543"/>
      <c r="MC60" s="543"/>
      <c r="MD60" s="543"/>
      <c r="ME60" s="543"/>
      <c r="MF60" s="543"/>
      <c r="MG60" s="543"/>
      <c r="MH60" s="543"/>
      <c r="MI60" s="543"/>
      <c r="MJ60" s="543"/>
      <c r="MK60" s="543"/>
      <c r="ML60" s="543"/>
      <c r="MM60" s="543"/>
      <c r="MN60" s="543"/>
      <c r="MO60" s="543"/>
      <c r="MP60" s="543"/>
      <c r="MQ60" s="543"/>
      <c r="MR60" s="543"/>
      <c r="MS60" s="543"/>
      <c r="MT60" s="543"/>
      <c r="MU60" s="543"/>
      <c r="MV60" s="543"/>
      <c r="MW60" s="543"/>
      <c r="MX60" s="543"/>
      <c r="MY60" s="543"/>
      <c r="MZ60" s="543"/>
      <c r="NA60" s="543"/>
      <c r="NB60" s="543"/>
      <c r="NC60" s="543"/>
      <c r="ND60" s="543"/>
      <c r="NE60" s="543"/>
      <c r="NF60" s="543"/>
      <c r="NG60" s="543"/>
      <c r="NH60" s="543"/>
      <c r="NI60" s="543"/>
      <c r="NJ60" s="543"/>
      <c r="NK60" s="543"/>
      <c r="NL60" s="543"/>
      <c r="NM60" s="543"/>
      <c r="NN60" s="543"/>
      <c r="NO60" s="543"/>
      <c r="NP60" s="543"/>
      <c r="NQ60" s="543"/>
      <c r="NR60" s="543"/>
      <c r="NS60" s="543"/>
      <c r="NT60" s="543"/>
      <c r="NU60" s="543"/>
      <c r="NV60" s="543"/>
      <c r="NW60" s="543"/>
      <c r="NX60" s="543"/>
      <c r="NY60" s="543"/>
      <c r="NZ60" s="543"/>
      <c r="OA60" s="543"/>
      <c r="OB60" s="543"/>
      <c r="OC60" s="543"/>
      <c r="OD60" s="543"/>
      <c r="OE60" s="543"/>
      <c r="OF60" s="543"/>
      <c r="OG60" s="543"/>
      <c r="OH60" s="543"/>
      <c r="OI60" s="543"/>
      <c r="OJ60" s="543"/>
      <c r="OK60" s="543"/>
      <c r="OL60" s="543"/>
      <c r="OM60" s="543"/>
      <c r="ON60" s="543"/>
      <c r="OO60" s="543"/>
      <c r="OP60" s="543"/>
      <c r="OQ60" s="543"/>
      <c r="OR60" s="543"/>
      <c r="OS60" s="543"/>
      <c r="OT60" s="543"/>
      <c r="OU60" s="543"/>
      <c r="OV60" s="543"/>
      <c r="OW60" s="543"/>
      <c r="OX60" s="543"/>
      <c r="OY60" s="543"/>
      <c r="OZ60" s="543"/>
      <c r="PA60" s="543"/>
      <c r="PB60" s="543"/>
      <c r="PC60" s="543"/>
      <c r="PD60" s="543"/>
      <c r="PE60" s="543"/>
      <c r="PF60" s="543"/>
      <c r="PG60" s="543"/>
      <c r="PH60" s="543"/>
      <c r="PI60" s="543"/>
      <c r="PJ60" s="543"/>
      <c r="PK60" s="543"/>
      <c r="PL60" s="543"/>
      <c r="PM60" s="543"/>
      <c r="PN60" s="543"/>
      <c r="PO60" s="543"/>
      <c r="PP60" s="543"/>
      <c r="PQ60" s="543"/>
      <c r="PR60" s="543"/>
      <c r="PS60" s="543"/>
      <c r="PT60" s="543"/>
      <c r="PU60" s="543"/>
      <c r="PV60" s="543"/>
      <c r="PW60" s="543"/>
      <c r="PX60" s="543"/>
      <c r="PY60" s="543"/>
      <c r="PZ60" s="543"/>
      <c r="QA60" s="543"/>
      <c r="QB60" s="543"/>
      <c r="QC60" s="543"/>
      <c r="QD60" s="543"/>
      <c r="QE60" s="543"/>
      <c r="QF60" s="543"/>
      <c r="QG60" s="543"/>
      <c r="QH60" s="543"/>
      <c r="QI60" s="543"/>
      <c r="QJ60" s="543"/>
      <c r="QK60" s="543"/>
      <c r="QL60" s="543"/>
      <c r="QM60" s="543"/>
      <c r="QN60" s="543"/>
      <c r="QO60" s="543"/>
      <c r="QP60" s="543"/>
      <c r="QQ60" s="543"/>
      <c r="QR60" s="543"/>
      <c r="QS60" s="543"/>
      <c r="QT60" s="543"/>
      <c r="QU60" s="543"/>
      <c r="QV60" s="543"/>
      <c r="QW60" s="543"/>
      <c r="QX60" s="543"/>
      <c r="QY60" s="543"/>
      <c r="QZ60" s="543"/>
      <c r="RA60" s="543"/>
      <c r="RB60" s="543"/>
      <c r="RC60" s="543"/>
      <c r="RD60" s="543"/>
      <c r="RE60" s="543"/>
      <c r="RF60" s="543"/>
      <c r="RG60" s="543"/>
      <c r="RH60" s="543"/>
      <c r="RI60" s="543"/>
      <c r="RJ60" s="543"/>
      <c r="RK60" s="543"/>
      <c r="RL60" s="543"/>
      <c r="RM60" s="543"/>
      <c r="RN60" s="543"/>
      <c r="RO60" s="543"/>
      <c r="RP60" s="543"/>
      <c r="RQ60" s="543"/>
      <c r="RR60" s="543"/>
      <c r="RS60" s="543"/>
      <c r="RT60" s="543"/>
      <c r="RU60" s="543"/>
      <c r="RV60" s="543"/>
      <c r="RW60" s="543"/>
      <c r="RX60" s="543"/>
      <c r="RY60" s="543"/>
      <c r="RZ60" s="543"/>
      <c r="SA60" s="543"/>
      <c r="SB60" s="543"/>
      <c r="SC60" s="543"/>
      <c r="SD60" s="543"/>
      <c r="SE60" s="543"/>
      <c r="SF60" s="543"/>
      <c r="SG60" s="543"/>
      <c r="SH60" s="543"/>
      <c r="SI60" s="543"/>
      <c r="SJ60" s="543"/>
      <c r="SK60" s="543"/>
      <c r="SL60" s="543"/>
      <c r="SM60" s="543"/>
      <c r="SN60" s="543"/>
      <c r="SO60" s="543"/>
      <c r="SP60" s="543"/>
      <c r="SQ60" s="543"/>
      <c r="SR60" s="543"/>
      <c r="SS60" s="543"/>
      <c r="ST60" s="543"/>
      <c r="SU60" s="543"/>
      <c r="SV60" s="543"/>
      <c r="SW60" s="543"/>
      <c r="SX60" s="543"/>
      <c r="SY60" s="543"/>
      <c r="SZ60" s="543"/>
      <c r="TA60" s="543"/>
      <c r="TB60" s="543"/>
      <c r="TC60" s="543"/>
      <c r="TD60" s="543"/>
      <c r="TE60" s="543"/>
      <c r="TF60" s="543"/>
      <c r="TG60" s="543"/>
      <c r="TH60" s="543"/>
      <c r="TI60" s="543"/>
      <c r="TJ60" s="543"/>
      <c r="TK60" s="543"/>
      <c r="TL60" s="543"/>
      <c r="TM60" s="543"/>
      <c r="TN60" s="543"/>
      <c r="TO60" s="543"/>
      <c r="TP60" s="543"/>
      <c r="TQ60" s="543"/>
      <c r="TR60" s="543"/>
      <c r="TS60" s="543"/>
      <c r="TT60" s="543"/>
      <c r="TU60" s="543"/>
      <c r="TV60" s="543"/>
      <c r="TW60" s="543"/>
      <c r="TX60" s="543"/>
      <c r="TY60" s="543"/>
      <c r="TZ60" s="543"/>
      <c r="UA60" s="543"/>
      <c r="UB60" s="543"/>
      <c r="UC60" s="543"/>
      <c r="UD60" s="543"/>
      <c r="UE60" s="543"/>
      <c r="UF60" s="543"/>
      <c r="UG60" s="543"/>
      <c r="UH60" s="543"/>
      <c r="UI60" s="543"/>
      <c r="UJ60" s="543"/>
      <c r="UK60" s="543"/>
      <c r="UL60" s="543"/>
      <c r="UM60" s="543"/>
      <c r="UN60" s="543"/>
      <c r="UO60" s="543"/>
      <c r="UP60" s="543"/>
      <c r="UQ60" s="543"/>
      <c r="UR60" s="543"/>
      <c r="US60" s="543"/>
      <c r="UT60" s="543"/>
      <c r="UU60" s="543"/>
      <c r="UV60" s="543"/>
      <c r="UW60" s="543"/>
      <c r="UX60" s="543"/>
      <c r="UY60" s="543"/>
      <c r="UZ60" s="543"/>
      <c r="VA60" s="543"/>
      <c r="VB60" s="543"/>
      <c r="VC60" s="543"/>
      <c r="VD60" s="543"/>
      <c r="VE60" s="543"/>
      <c r="VF60" s="543"/>
      <c r="VG60" s="543"/>
      <c r="VH60" s="543"/>
      <c r="VI60" s="543"/>
      <c r="VJ60" s="543"/>
      <c r="VK60" s="543"/>
      <c r="VL60" s="543"/>
      <c r="VM60" s="543"/>
      <c r="VN60" s="543"/>
      <c r="VO60" s="543"/>
      <c r="VP60" s="543"/>
      <c r="VQ60" s="543"/>
      <c r="VR60" s="543"/>
      <c r="VS60" s="543"/>
      <c r="VT60" s="543"/>
      <c r="VU60" s="543"/>
      <c r="VV60" s="543"/>
      <c r="VW60" s="543"/>
      <c r="VX60" s="543"/>
      <c r="VY60" s="543"/>
      <c r="VZ60" s="543"/>
      <c r="WA60" s="543"/>
      <c r="WB60" s="543"/>
      <c r="WC60" s="543"/>
      <c r="WD60" s="543"/>
      <c r="WE60" s="543"/>
      <c r="WF60" s="543"/>
      <c r="WG60" s="543"/>
      <c r="WH60" s="543"/>
      <c r="WI60" s="543"/>
      <c r="WJ60" s="543"/>
      <c r="WK60" s="543"/>
      <c r="WL60" s="543"/>
      <c r="WM60" s="543"/>
      <c r="WN60" s="543"/>
      <c r="WO60" s="543"/>
      <c r="WP60" s="543"/>
      <c r="WQ60" s="543"/>
      <c r="WR60" s="543"/>
      <c r="WS60" s="543"/>
      <c r="WT60" s="543"/>
      <c r="WU60" s="543"/>
      <c r="WV60" s="543"/>
      <c r="WW60" s="543"/>
      <c r="WX60" s="543"/>
      <c r="WY60" s="543"/>
      <c r="WZ60" s="543"/>
      <c r="XA60" s="543"/>
      <c r="XB60" s="543"/>
      <c r="XC60" s="543"/>
      <c r="XD60" s="543"/>
      <c r="XE60" s="543"/>
      <c r="XF60" s="543"/>
      <c r="XG60" s="543"/>
      <c r="XH60" s="543"/>
      <c r="XI60" s="543"/>
      <c r="XJ60" s="543"/>
      <c r="XK60" s="543"/>
      <c r="XL60" s="543"/>
      <c r="XM60" s="543"/>
      <c r="XN60" s="543"/>
      <c r="XO60" s="543"/>
      <c r="XP60" s="543"/>
      <c r="XQ60" s="543"/>
      <c r="XR60" s="543"/>
      <c r="XS60" s="543"/>
      <c r="XT60" s="543"/>
      <c r="XU60" s="543"/>
      <c r="XV60" s="543"/>
      <c r="XW60" s="543"/>
      <c r="XX60" s="543"/>
      <c r="XY60" s="543"/>
      <c r="XZ60" s="543"/>
      <c r="YA60" s="543"/>
      <c r="YB60" s="543"/>
      <c r="YC60" s="543"/>
      <c r="YD60" s="543"/>
      <c r="YE60" s="543"/>
      <c r="YF60" s="543"/>
      <c r="YG60" s="543"/>
      <c r="YH60" s="543"/>
      <c r="YI60" s="543"/>
      <c r="YJ60" s="543"/>
      <c r="YK60" s="543"/>
      <c r="YL60" s="543"/>
      <c r="YM60" s="543"/>
      <c r="YN60" s="543"/>
      <c r="YO60" s="543"/>
      <c r="YP60" s="543"/>
      <c r="YQ60" s="543"/>
      <c r="YR60" s="543"/>
      <c r="YS60" s="543"/>
      <c r="YT60" s="543"/>
      <c r="YU60" s="543"/>
      <c r="YV60" s="543"/>
      <c r="YW60" s="543"/>
      <c r="YX60" s="543"/>
      <c r="YY60" s="543"/>
      <c r="YZ60" s="543"/>
      <c r="ZA60" s="543"/>
      <c r="ZB60" s="543"/>
      <c r="ZC60" s="543"/>
      <c r="ZD60" s="543"/>
      <c r="ZE60" s="543"/>
      <c r="ZF60" s="543"/>
      <c r="ZG60" s="543"/>
      <c r="ZH60" s="543"/>
      <c r="ZI60" s="543"/>
      <c r="ZJ60" s="543"/>
      <c r="ZK60" s="543"/>
      <c r="ZL60" s="543"/>
      <c r="ZM60" s="543"/>
      <c r="ZN60" s="543"/>
      <c r="ZO60" s="543"/>
      <c r="ZP60" s="543"/>
      <c r="ZQ60" s="543"/>
      <c r="ZR60" s="543"/>
      <c r="ZS60" s="543"/>
      <c r="ZT60" s="543"/>
      <c r="ZU60" s="543"/>
      <c r="ZV60" s="543"/>
      <c r="ZW60" s="543"/>
      <c r="ZX60" s="543"/>
      <c r="ZY60" s="543"/>
      <c r="ZZ60" s="543"/>
      <c r="AAA60" s="543"/>
      <c r="AAB60" s="543"/>
      <c r="AAC60" s="543"/>
      <c r="AAD60" s="543"/>
      <c r="AAE60" s="543"/>
      <c r="AAF60" s="543"/>
      <c r="AAG60" s="543"/>
      <c r="AAH60" s="543"/>
      <c r="AAI60" s="543"/>
      <c r="AAJ60" s="543"/>
      <c r="AAK60" s="543"/>
      <c r="AAL60" s="543"/>
      <c r="AAM60" s="543"/>
      <c r="AAN60" s="543"/>
      <c r="AAO60" s="543"/>
      <c r="AAP60" s="543"/>
      <c r="AAQ60" s="543"/>
      <c r="AAR60" s="543"/>
      <c r="AAS60" s="543"/>
      <c r="AAT60" s="543"/>
      <c r="AAU60" s="543"/>
      <c r="AAV60" s="543"/>
      <c r="AAW60" s="543"/>
      <c r="AAX60" s="543"/>
      <c r="AAY60" s="543"/>
      <c r="AAZ60" s="543"/>
      <c r="ABA60" s="543"/>
      <c r="ABB60" s="543"/>
      <c r="ABC60" s="543"/>
      <c r="ABD60" s="543"/>
      <c r="ABE60" s="543"/>
      <c r="ABF60" s="543"/>
      <c r="ABG60" s="543"/>
      <c r="ABH60" s="543"/>
      <c r="ABI60" s="543"/>
      <c r="ABJ60" s="543"/>
      <c r="ABK60" s="543"/>
      <c r="ABL60" s="543"/>
      <c r="ABM60" s="543"/>
      <c r="ABN60" s="543"/>
      <c r="ABO60" s="543"/>
      <c r="ABP60" s="543"/>
      <c r="ABQ60" s="543"/>
      <c r="ABR60" s="543"/>
      <c r="ABS60" s="543"/>
      <c r="ABT60" s="543"/>
      <c r="ABU60" s="543"/>
      <c r="ABV60" s="543"/>
      <c r="ABW60" s="543"/>
      <c r="ABX60" s="543"/>
      <c r="ABY60" s="543"/>
      <c r="ABZ60" s="543"/>
      <c r="ACA60" s="543"/>
      <c r="ACB60" s="543"/>
      <c r="ACC60" s="543"/>
      <c r="ACD60" s="543"/>
      <c r="ACE60" s="543"/>
      <c r="ACF60" s="543"/>
      <c r="ACG60" s="543"/>
      <c r="ACH60" s="543"/>
      <c r="ACI60" s="543"/>
      <c r="ACJ60" s="543"/>
      <c r="ACK60" s="543"/>
      <c r="ACL60" s="543"/>
      <c r="ACM60" s="543"/>
      <c r="ACN60" s="543"/>
      <c r="ACO60" s="543"/>
      <c r="ACP60" s="543"/>
      <c r="ACQ60" s="543"/>
      <c r="ACR60" s="543"/>
      <c r="ACS60" s="543"/>
      <c r="ACT60" s="543"/>
      <c r="ACU60" s="543"/>
      <c r="ACV60" s="543"/>
      <c r="ACW60" s="543"/>
      <c r="ACX60" s="543"/>
      <c r="ACY60" s="543"/>
      <c r="ACZ60" s="543"/>
      <c r="ADA60" s="543"/>
      <c r="ADB60" s="543"/>
      <c r="ADC60" s="543"/>
      <c r="ADD60" s="543"/>
      <c r="ADE60" s="543"/>
      <c r="ADF60" s="543"/>
      <c r="ADG60" s="543"/>
      <c r="ADH60" s="543"/>
      <c r="ADI60" s="543"/>
      <c r="ADJ60" s="543"/>
      <c r="ADK60" s="543"/>
      <c r="ADL60" s="543"/>
      <c r="ADM60" s="543"/>
      <c r="ADN60" s="543"/>
      <c r="ADO60" s="543"/>
      <c r="ADP60" s="543"/>
      <c r="ADQ60" s="543"/>
      <c r="ADR60" s="543"/>
      <c r="ADS60" s="543"/>
      <c r="ADT60" s="543"/>
      <c r="ADU60" s="543"/>
      <c r="ADV60" s="543"/>
      <c r="ADW60" s="543"/>
      <c r="ADX60" s="543"/>
      <c r="ADY60" s="543"/>
      <c r="ADZ60" s="543"/>
      <c r="AEA60" s="543"/>
      <c r="AEB60" s="543"/>
      <c r="AEC60" s="543"/>
      <c r="AED60" s="543"/>
      <c r="AEE60" s="543"/>
      <c r="AEF60" s="543"/>
      <c r="AEG60" s="543"/>
      <c r="AEH60" s="543"/>
      <c r="AEI60" s="543"/>
      <c r="AEJ60" s="543"/>
      <c r="AEK60" s="543"/>
      <c r="AEL60" s="543"/>
      <c r="AEM60" s="543"/>
      <c r="AEN60" s="543"/>
      <c r="AEO60" s="543"/>
      <c r="AEP60" s="543"/>
      <c r="AEQ60" s="543"/>
      <c r="AER60" s="543"/>
      <c r="AES60" s="543"/>
      <c r="AET60" s="543"/>
      <c r="AEU60" s="543"/>
      <c r="AEV60" s="543"/>
      <c r="AEW60" s="543"/>
      <c r="AEX60" s="543"/>
      <c r="AEY60" s="543"/>
      <c r="AEZ60" s="543"/>
      <c r="AFA60" s="543"/>
      <c r="AFB60" s="543"/>
      <c r="AFC60" s="543"/>
      <c r="AFD60" s="543"/>
      <c r="AFE60" s="543"/>
      <c r="AFF60" s="543"/>
      <c r="AFG60" s="543"/>
      <c r="AFH60" s="543"/>
      <c r="AFI60" s="543"/>
      <c r="AFJ60" s="543"/>
      <c r="AFK60" s="543"/>
      <c r="AFL60" s="543"/>
      <c r="AFM60" s="543"/>
      <c r="AFN60" s="543"/>
      <c r="AFO60" s="543"/>
      <c r="AFP60" s="543"/>
      <c r="AFQ60" s="543"/>
      <c r="AFR60" s="543"/>
      <c r="AFS60" s="543"/>
      <c r="AFT60" s="543"/>
      <c r="AFU60" s="543"/>
      <c r="AFV60" s="543"/>
      <c r="AFW60" s="543"/>
      <c r="AFX60" s="543"/>
      <c r="AFY60" s="543"/>
      <c r="AFZ60" s="543"/>
      <c r="AGA60" s="543"/>
      <c r="AGB60" s="543"/>
      <c r="AGC60" s="543"/>
      <c r="AGD60" s="543"/>
      <c r="AGE60" s="543"/>
      <c r="AGF60" s="543"/>
      <c r="AGG60" s="543"/>
      <c r="AGH60" s="543"/>
      <c r="AGI60" s="543"/>
      <c r="AGJ60" s="543"/>
      <c r="AGK60" s="543"/>
      <c r="AGL60" s="543"/>
      <c r="AGM60" s="543"/>
      <c r="AGN60" s="543"/>
      <c r="AGO60" s="543"/>
      <c r="AGP60" s="543"/>
      <c r="AGQ60" s="543"/>
      <c r="AGR60" s="543"/>
      <c r="AGS60" s="543"/>
      <c r="AGT60" s="543"/>
      <c r="AGU60" s="543"/>
      <c r="AGV60" s="543"/>
      <c r="AGW60" s="543"/>
      <c r="AGX60" s="543"/>
      <c r="AGY60" s="543"/>
      <c r="AGZ60" s="543"/>
      <c r="AHA60" s="543"/>
      <c r="AHB60" s="543"/>
      <c r="AHC60" s="543"/>
      <c r="AHD60" s="543"/>
      <c r="AHE60" s="543"/>
      <c r="AHF60" s="543"/>
      <c r="AHG60" s="543"/>
      <c r="AHH60" s="543"/>
      <c r="AHI60" s="543"/>
      <c r="AHJ60" s="543"/>
      <c r="AHK60" s="543"/>
      <c r="AHL60" s="543"/>
      <c r="AHM60" s="543"/>
      <c r="AHN60" s="543"/>
      <c r="AHO60" s="543"/>
      <c r="AHP60" s="543"/>
      <c r="AHQ60" s="543"/>
      <c r="AHR60" s="543"/>
      <c r="AHS60" s="543"/>
      <c r="AHT60" s="543"/>
      <c r="AHU60" s="543"/>
      <c r="AHV60" s="543"/>
      <c r="AHW60" s="543"/>
      <c r="AHX60" s="543"/>
      <c r="AHY60" s="543"/>
      <c r="AHZ60" s="543"/>
      <c r="AIA60" s="543"/>
      <c r="AIB60" s="543"/>
      <c r="AIC60" s="543"/>
      <c r="AID60" s="543"/>
      <c r="AIE60" s="543"/>
      <c r="AIF60" s="543"/>
      <c r="AIG60" s="543"/>
      <c r="AIH60" s="543"/>
      <c r="AII60" s="543"/>
      <c r="AIJ60" s="543"/>
      <c r="AIK60" s="543"/>
      <c r="AIL60" s="543"/>
      <c r="AIM60" s="543"/>
      <c r="AIN60" s="543"/>
      <c r="AIO60" s="543"/>
      <c r="AIP60" s="543"/>
      <c r="AIQ60" s="543"/>
      <c r="AIR60" s="543"/>
      <c r="AIS60" s="543"/>
      <c r="AIT60" s="543"/>
      <c r="AIU60" s="543"/>
      <c r="AIV60" s="543"/>
      <c r="AIW60" s="543"/>
      <c r="AIX60" s="543"/>
      <c r="AIY60" s="543"/>
      <c r="AIZ60" s="543"/>
      <c r="AJA60" s="543"/>
      <c r="AJB60" s="543"/>
      <c r="AJC60" s="543"/>
      <c r="AJD60" s="543"/>
      <c r="AJE60" s="543"/>
      <c r="AJF60" s="543"/>
      <c r="AJG60" s="543"/>
      <c r="AJH60" s="543"/>
      <c r="AJI60" s="543"/>
      <c r="AJJ60" s="543"/>
      <c r="AJK60" s="543"/>
      <c r="AJL60" s="543"/>
      <c r="AJM60" s="543"/>
      <c r="AJN60" s="543"/>
      <c r="AJO60" s="543"/>
      <c r="AJP60" s="543"/>
      <c r="AJQ60" s="543"/>
      <c r="AJR60" s="543"/>
      <c r="AJS60" s="543"/>
      <c r="AJT60" s="543"/>
      <c r="AJU60" s="543"/>
      <c r="AJV60" s="543"/>
      <c r="AJW60" s="543"/>
      <c r="AJX60" s="543"/>
      <c r="AJY60" s="543"/>
      <c r="AJZ60" s="543"/>
      <c r="AKA60" s="543"/>
      <c r="AKB60" s="543"/>
      <c r="AKC60" s="543"/>
      <c r="AKD60" s="543"/>
      <c r="AKE60" s="543"/>
      <c r="AKF60" s="543"/>
      <c r="AKG60" s="543"/>
      <c r="AKH60" s="543"/>
      <c r="AKI60" s="543"/>
      <c r="AKJ60" s="543"/>
      <c r="AKK60" s="543"/>
      <c r="AKL60" s="543"/>
      <c r="AKM60" s="543"/>
      <c r="AKN60" s="543"/>
      <c r="AKO60" s="543"/>
      <c r="AKP60" s="543"/>
      <c r="AKQ60" s="543"/>
      <c r="AKR60" s="543"/>
      <c r="AKS60" s="543"/>
      <c r="AKT60" s="543"/>
      <c r="AKU60" s="543"/>
      <c r="AKV60" s="543"/>
    </row>
    <row r="61" spans="1:984" x14ac:dyDescent="0.25">
      <c r="A61" s="582"/>
      <c r="B61" s="541" t="s">
        <v>297</v>
      </c>
      <c r="C61" s="687"/>
      <c r="D61" s="687"/>
      <c r="E61" s="687"/>
      <c r="F61" s="687"/>
      <c r="G61" s="542">
        <v>132701170</v>
      </c>
      <c r="H61" s="583"/>
      <c r="I61" s="583"/>
      <c r="J61" s="584"/>
      <c r="K61" s="583"/>
      <c r="L61" s="583"/>
      <c r="M61" s="585">
        <v>132701170</v>
      </c>
      <c r="N61" s="586">
        <v>133269625</v>
      </c>
      <c r="O61" s="581"/>
      <c r="P61" s="581"/>
      <c r="Q61" s="559">
        <v>118570443</v>
      </c>
      <c r="R61" s="559">
        <v>82189862</v>
      </c>
      <c r="S61" s="559">
        <v>36380581</v>
      </c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3"/>
      <c r="BT61" s="543"/>
      <c r="BU61" s="543"/>
      <c r="BV61" s="543"/>
      <c r="BW61" s="543"/>
      <c r="BX61" s="543"/>
      <c r="BY61" s="543"/>
      <c r="BZ61" s="543"/>
      <c r="CA61" s="543"/>
      <c r="CB61" s="543"/>
      <c r="CC61" s="543"/>
      <c r="CD61" s="543"/>
      <c r="CE61" s="543"/>
      <c r="CF61" s="543"/>
      <c r="CG61" s="543"/>
      <c r="CH61" s="543"/>
      <c r="CI61" s="543"/>
      <c r="CJ61" s="543"/>
      <c r="CK61" s="543"/>
      <c r="CL61" s="543"/>
      <c r="CM61" s="543"/>
      <c r="CN61" s="543"/>
      <c r="CO61" s="543"/>
      <c r="CP61" s="543"/>
      <c r="CQ61" s="543"/>
      <c r="CR61" s="543"/>
      <c r="CS61" s="543"/>
      <c r="CT61" s="543"/>
      <c r="CU61" s="543"/>
      <c r="CV61" s="543"/>
      <c r="CW61" s="543"/>
      <c r="CX61" s="543"/>
      <c r="CY61" s="543"/>
      <c r="CZ61" s="543"/>
      <c r="DA61" s="543"/>
      <c r="DB61" s="543"/>
      <c r="DC61" s="543"/>
      <c r="DD61" s="543"/>
      <c r="DE61" s="543"/>
      <c r="DF61" s="543"/>
      <c r="DG61" s="543"/>
      <c r="DH61" s="543"/>
      <c r="DI61" s="543"/>
      <c r="DJ61" s="543"/>
      <c r="DK61" s="543"/>
      <c r="DL61" s="543"/>
      <c r="DM61" s="543"/>
      <c r="DN61" s="543"/>
      <c r="DO61" s="543"/>
      <c r="DP61" s="543"/>
      <c r="DQ61" s="543"/>
      <c r="DR61" s="543"/>
      <c r="DS61" s="543"/>
      <c r="DT61" s="543"/>
      <c r="DU61" s="543"/>
      <c r="DV61" s="543"/>
      <c r="DW61" s="543"/>
      <c r="DX61" s="543"/>
      <c r="DY61" s="543"/>
      <c r="DZ61" s="543"/>
      <c r="EA61" s="543"/>
      <c r="EB61" s="543"/>
      <c r="EC61" s="543"/>
      <c r="ED61" s="543"/>
      <c r="EE61" s="543"/>
      <c r="EF61" s="543"/>
      <c r="EG61" s="543"/>
      <c r="EH61" s="543"/>
      <c r="EI61" s="543"/>
      <c r="EJ61" s="543"/>
      <c r="EK61" s="543"/>
      <c r="EL61" s="543"/>
      <c r="EM61" s="543"/>
      <c r="EN61" s="543"/>
      <c r="EO61" s="543"/>
      <c r="EP61" s="543"/>
      <c r="EQ61" s="543"/>
      <c r="ER61" s="543"/>
      <c r="ES61" s="543"/>
      <c r="ET61" s="543"/>
      <c r="EU61" s="543"/>
      <c r="EV61" s="543"/>
      <c r="EW61" s="543"/>
      <c r="EX61" s="543"/>
      <c r="EY61" s="543"/>
      <c r="EZ61" s="543"/>
      <c r="FA61" s="543"/>
      <c r="FB61" s="543"/>
      <c r="FC61" s="543"/>
      <c r="FD61" s="543"/>
      <c r="FE61" s="543"/>
      <c r="FF61" s="543"/>
      <c r="FG61" s="543"/>
      <c r="FH61" s="543"/>
      <c r="FI61" s="543"/>
      <c r="FJ61" s="543"/>
      <c r="FK61" s="543"/>
      <c r="FL61" s="543"/>
      <c r="FM61" s="543"/>
      <c r="FN61" s="543"/>
      <c r="FO61" s="543"/>
      <c r="FP61" s="543"/>
      <c r="FQ61" s="543"/>
      <c r="FR61" s="543"/>
      <c r="FS61" s="543"/>
      <c r="FT61" s="543"/>
      <c r="FU61" s="543"/>
      <c r="FV61" s="543"/>
      <c r="FW61" s="543"/>
      <c r="FX61" s="543"/>
      <c r="FY61" s="543"/>
      <c r="FZ61" s="543"/>
      <c r="GA61" s="543"/>
      <c r="GB61" s="543"/>
      <c r="GC61" s="543"/>
      <c r="GD61" s="543"/>
      <c r="GE61" s="543"/>
      <c r="GF61" s="543"/>
      <c r="GG61" s="543"/>
      <c r="GH61" s="543"/>
      <c r="GI61" s="543"/>
      <c r="GJ61" s="543"/>
      <c r="GK61" s="543"/>
      <c r="GL61" s="543"/>
      <c r="GM61" s="543"/>
      <c r="GN61" s="543"/>
      <c r="GO61" s="543"/>
      <c r="GP61" s="543"/>
      <c r="GQ61" s="543"/>
      <c r="GR61" s="543"/>
      <c r="GS61" s="543"/>
      <c r="GT61" s="543"/>
      <c r="GU61" s="543"/>
      <c r="GV61" s="543"/>
      <c r="GW61" s="543"/>
      <c r="GX61" s="543"/>
      <c r="GY61" s="543"/>
      <c r="GZ61" s="543"/>
      <c r="HA61" s="543"/>
      <c r="HB61" s="543"/>
      <c r="HC61" s="543"/>
      <c r="HD61" s="543"/>
      <c r="HE61" s="543"/>
      <c r="HF61" s="543"/>
      <c r="HG61" s="543"/>
      <c r="HH61" s="543"/>
      <c r="HI61" s="543"/>
      <c r="HJ61" s="543"/>
      <c r="HK61" s="543"/>
      <c r="HL61" s="543"/>
      <c r="HM61" s="543"/>
      <c r="HN61" s="543"/>
      <c r="HO61" s="543"/>
      <c r="HP61" s="543"/>
      <c r="HQ61" s="543"/>
      <c r="HR61" s="543"/>
      <c r="HS61" s="543"/>
      <c r="HT61" s="543"/>
      <c r="HU61" s="543"/>
      <c r="HV61" s="543"/>
      <c r="HW61" s="543"/>
      <c r="HX61" s="543"/>
      <c r="HY61" s="543"/>
      <c r="HZ61" s="543"/>
      <c r="IA61" s="543"/>
      <c r="IB61" s="543"/>
      <c r="IC61" s="543"/>
      <c r="ID61" s="543"/>
      <c r="IE61" s="543"/>
      <c r="IF61" s="543"/>
      <c r="IG61" s="543"/>
      <c r="IH61" s="543"/>
      <c r="II61" s="543"/>
      <c r="IJ61" s="543"/>
      <c r="IK61" s="543"/>
      <c r="IL61" s="543"/>
      <c r="IM61" s="543"/>
      <c r="IN61" s="543"/>
      <c r="IO61" s="543"/>
      <c r="IP61" s="543"/>
      <c r="IQ61" s="543"/>
      <c r="IR61" s="543"/>
      <c r="IS61" s="543"/>
      <c r="IT61" s="543"/>
      <c r="IU61" s="543"/>
      <c r="IV61" s="543"/>
      <c r="IW61" s="543"/>
      <c r="IX61" s="543"/>
      <c r="IY61" s="543"/>
      <c r="IZ61" s="543"/>
      <c r="JA61" s="543"/>
      <c r="JB61" s="543"/>
      <c r="JC61" s="543"/>
      <c r="JD61" s="543"/>
      <c r="JE61" s="543"/>
      <c r="JF61" s="543"/>
      <c r="JG61" s="543"/>
      <c r="JH61" s="543"/>
      <c r="JI61" s="543"/>
      <c r="JJ61" s="543"/>
      <c r="JK61" s="543"/>
      <c r="JL61" s="543"/>
      <c r="JM61" s="543"/>
      <c r="JN61" s="543"/>
      <c r="JO61" s="543"/>
      <c r="JP61" s="543"/>
      <c r="JQ61" s="543"/>
      <c r="JR61" s="543"/>
      <c r="JS61" s="543"/>
      <c r="JT61" s="543"/>
      <c r="JU61" s="543"/>
      <c r="JV61" s="543"/>
      <c r="JW61" s="543"/>
      <c r="JX61" s="543"/>
      <c r="JY61" s="543"/>
      <c r="JZ61" s="543"/>
      <c r="KA61" s="543"/>
      <c r="KB61" s="543"/>
      <c r="KC61" s="543"/>
      <c r="KD61" s="543"/>
      <c r="KE61" s="543"/>
      <c r="KF61" s="543"/>
      <c r="KG61" s="543"/>
      <c r="KH61" s="543"/>
      <c r="KI61" s="543"/>
      <c r="KJ61" s="543"/>
      <c r="KK61" s="543"/>
      <c r="KL61" s="543"/>
      <c r="KM61" s="543"/>
      <c r="KN61" s="543"/>
      <c r="KO61" s="543"/>
      <c r="KP61" s="543"/>
      <c r="KQ61" s="543"/>
      <c r="KR61" s="543"/>
      <c r="KS61" s="543"/>
      <c r="KT61" s="543"/>
      <c r="KU61" s="543"/>
      <c r="KV61" s="543"/>
      <c r="KW61" s="543"/>
      <c r="KX61" s="543"/>
      <c r="KY61" s="543"/>
      <c r="KZ61" s="543"/>
      <c r="LA61" s="543"/>
      <c r="LB61" s="543"/>
      <c r="LC61" s="543"/>
      <c r="LD61" s="543"/>
      <c r="LE61" s="543"/>
      <c r="LF61" s="543"/>
      <c r="LG61" s="543"/>
      <c r="LH61" s="543"/>
      <c r="LI61" s="543"/>
      <c r="LJ61" s="543"/>
      <c r="LK61" s="543"/>
      <c r="LL61" s="543"/>
      <c r="LM61" s="543"/>
      <c r="LN61" s="543"/>
      <c r="LO61" s="543"/>
      <c r="LP61" s="543"/>
      <c r="LQ61" s="543"/>
      <c r="LR61" s="543"/>
      <c r="LS61" s="543"/>
      <c r="LT61" s="543"/>
      <c r="LU61" s="543"/>
      <c r="LV61" s="543"/>
      <c r="LW61" s="543"/>
      <c r="LX61" s="543"/>
      <c r="LY61" s="543"/>
      <c r="LZ61" s="543"/>
      <c r="MA61" s="543"/>
      <c r="MB61" s="543"/>
      <c r="MC61" s="543"/>
      <c r="MD61" s="543"/>
      <c r="ME61" s="543"/>
      <c r="MF61" s="543"/>
      <c r="MG61" s="543"/>
      <c r="MH61" s="543"/>
      <c r="MI61" s="543"/>
      <c r="MJ61" s="543"/>
      <c r="MK61" s="543"/>
      <c r="ML61" s="543"/>
      <c r="MM61" s="543"/>
      <c r="MN61" s="543"/>
      <c r="MO61" s="543"/>
      <c r="MP61" s="543"/>
      <c r="MQ61" s="543"/>
      <c r="MR61" s="543"/>
      <c r="MS61" s="543"/>
      <c r="MT61" s="543"/>
      <c r="MU61" s="543"/>
      <c r="MV61" s="543"/>
      <c r="MW61" s="543"/>
      <c r="MX61" s="543"/>
      <c r="MY61" s="543"/>
      <c r="MZ61" s="543"/>
      <c r="NA61" s="543"/>
      <c r="NB61" s="543"/>
      <c r="NC61" s="543"/>
      <c r="ND61" s="543"/>
      <c r="NE61" s="543"/>
      <c r="NF61" s="543"/>
      <c r="NG61" s="543"/>
      <c r="NH61" s="543"/>
      <c r="NI61" s="543"/>
      <c r="NJ61" s="543"/>
      <c r="NK61" s="543"/>
      <c r="NL61" s="543"/>
      <c r="NM61" s="543"/>
      <c r="NN61" s="543"/>
      <c r="NO61" s="543"/>
      <c r="NP61" s="543"/>
      <c r="NQ61" s="543"/>
      <c r="NR61" s="543"/>
      <c r="NS61" s="543"/>
      <c r="NT61" s="543"/>
      <c r="NU61" s="543"/>
      <c r="NV61" s="543"/>
      <c r="NW61" s="543"/>
      <c r="NX61" s="543"/>
      <c r="NY61" s="543"/>
      <c r="NZ61" s="543"/>
      <c r="OA61" s="543"/>
      <c r="OB61" s="543"/>
      <c r="OC61" s="543"/>
      <c r="OD61" s="543"/>
      <c r="OE61" s="543"/>
      <c r="OF61" s="543"/>
      <c r="OG61" s="543"/>
      <c r="OH61" s="543"/>
      <c r="OI61" s="543"/>
      <c r="OJ61" s="543"/>
      <c r="OK61" s="543"/>
      <c r="OL61" s="543"/>
      <c r="OM61" s="543"/>
      <c r="ON61" s="543"/>
      <c r="OO61" s="543"/>
      <c r="OP61" s="543"/>
      <c r="OQ61" s="543"/>
      <c r="OR61" s="543"/>
      <c r="OS61" s="543"/>
      <c r="OT61" s="543"/>
      <c r="OU61" s="543"/>
      <c r="OV61" s="543"/>
      <c r="OW61" s="543"/>
      <c r="OX61" s="543"/>
      <c r="OY61" s="543"/>
      <c r="OZ61" s="543"/>
      <c r="PA61" s="543"/>
      <c r="PB61" s="543"/>
      <c r="PC61" s="543"/>
      <c r="PD61" s="543"/>
      <c r="PE61" s="543"/>
      <c r="PF61" s="543"/>
      <c r="PG61" s="543"/>
      <c r="PH61" s="543"/>
      <c r="PI61" s="543"/>
      <c r="PJ61" s="543"/>
      <c r="PK61" s="543"/>
      <c r="PL61" s="543"/>
      <c r="PM61" s="543"/>
      <c r="PN61" s="543"/>
      <c r="PO61" s="543"/>
      <c r="PP61" s="543"/>
      <c r="PQ61" s="543"/>
      <c r="PR61" s="543"/>
      <c r="PS61" s="543"/>
      <c r="PT61" s="543"/>
      <c r="PU61" s="543"/>
      <c r="PV61" s="543"/>
      <c r="PW61" s="543"/>
      <c r="PX61" s="543"/>
      <c r="PY61" s="543"/>
      <c r="PZ61" s="543"/>
      <c r="QA61" s="543"/>
      <c r="QB61" s="543"/>
      <c r="QC61" s="543"/>
      <c r="QD61" s="543"/>
      <c r="QE61" s="543"/>
      <c r="QF61" s="543"/>
      <c r="QG61" s="543"/>
      <c r="QH61" s="543"/>
      <c r="QI61" s="543"/>
      <c r="QJ61" s="543"/>
      <c r="QK61" s="543"/>
      <c r="QL61" s="543"/>
      <c r="QM61" s="543"/>
      <c r="QN61" s="543"/>
      <c r="QO61" s="543"/>
      <c r="QP61" s="543"/>
      <c r="QQ61" s="543"/>
      <c r="QR61" s="543"/>
      <c r="QS61" s="543"/>
      <c r="QT61" s="543"/>
      <c r="QU61" s="543"/>
      <c r="QV61" s="543"/>
      <c r="QW61" s="543"/>
      <c r="QX61" s="543"/>
      <c r="QY61" s="543"/>
      <c r="QZ61" s="543"/>
      <c r="RA61" s="543"/>
      <c r="RB61" s="543"/>
      <c r="RC61" s="543"/>
      <c r="RD61" s="543"/>
      <c r="RE61" s="543"/>
      <c r="RF61" s="543"/>
      <c r="RG61" s="543"/>
      <c r="RH61" s="543"/>
      <c r="RI61" s="543"/>
      <c r="RJ61" s="543"/>
      <c r="RK61" s="543"/>
      <c r="RL61" s="543"/>
      <c r="RM61" s="543"/>
      <c r="RN61" s="543"/>
      <c r="RO61" s="543"/>
      <c r="RP61" s="543"/>
      <c r="RQ61" s="543"/>
      <c r="RR61" s="543"/>
      <c r="RS61" s="543"/>
      <c r="RT61" s="543"/>
      <c r="RU61" s="543"/>
      <c r="RV61" s="543"/>
      <c r="RW61" s="543"/>
      <c r="RX61" s="543"/>
      <c r="RY61" s="543"/>
      <c r="RZ61" s="543"/>
      <c r="SA61" s="543"/>
      <c r="SB61" s="543"/>
      <c r="SC61" s="543"/>
      <c r="SD61" s="543"/>
      <c r="SE61" s="543"/>
      <c r="SF61" s="543"/>
      <c r="SG61" s="543"/>
      <c r="SH61" s="543"/>
      <c r="SI61" s="543"/>
      <c r="SJ61" s="543"/>
      <c r="SK61" s="543"/>
      <c r="SL61" s="543"/>
      <c r="SM61" s="543"/>
      <c r="SN61" s="543"/>
      <c r="SO61" s="543"/>
      <c r="SP61" s="543"/>
      <c r="SQ61" s="543"/>
      <c r="SR61" s="543"/>
      <c r="SS61" s="543"/>
      <c r="ST61" s="543"/>
      <c r="SU61" s="543"/>
      <c r="SV61" s="543"/>
      <c r="SW61" s="543"/>
      <c r="SX61" s="543"/>
      <c r="SY61" s="543"/>
      <c r="SZ61" s="543"/>
      <c r="TA61" s="543"/>
      <c r="TB61" s="543"/>
      <c r="TC61" s="543"/>
      <c r="TD61" s="543"/>
      <c r="TE61" s="543"/>
      <c r="TF61" s="543"/>
      <c r="TG61" s="543"/>
      <c r="TH61" s="543"/>
      <c r="TI61" s="543"/>
      <c r="TJ61" s="543"/>
      <c r="TK61" s="543"/>
      <c r="TL61" s="543"/>
      <c r="TM61" s="543"/>
      <c r="TN61" s="543"/>
      <c r="TO61" s="543"/>
      <c r="TP61" s="543"/>
      <c r="TQ61" s="543"/>
      <c r="TR61" s="543"/>
      <c r="TS61" s="543"/>
      <c r="TT61" s="543"/>
      <c r="TU61" s="543"/>
      <c r="TV61" s="543"/>
      <c r="TW61" s="543"/>
      <c r="TX61" s="543"/>
      <c r="TY61" s="543"/>
      <c r="TZ61" s="543"/>
      <c r="UA61" s="543"/>
      <c r="UB61" s="543"/>
      <c r="UC61" s="543"/>
      <c r="UD61" s="543"/>
      <c r="UE61" s="543"/>
      <c r="UF61" s="543"/>
      <c r="UG61" s="543"/>
      <c r="UH61" s="543"/>
      <c r="UI61" s="543"/>
      <c r="UJ61" s="543"/>
      <c r="UK61" s="543"/>
      <c r="UL61" s="543"/>
      <c r="UM61" s="543"/>
      <c r="UN61" s="543"/>
      <c r="UO61" s="543"/>
      <c r="UP61" s="543"/>
      <c r="UQ61" s="543"/>
      <c r="UR61" s="543"/>
      <c r="US61" s="543"/>
      <c r="UT61" s="543"/>
      <c r="UU61" s="543"/>
      <c r="UV61" s="543"/>
      <c r="UW61" s="543"/>
      <c r="UX61" s="543"/>
      <c r="UY61" s="543"/>
      <c r="UZ61" s="543"/>
      <c r="VA61" s="543"/>
      <c r="VB61" s="543"/>
      <c r="VC61" s="543"/>
      <c r="VD61" s="543"/>
      <c r="VE61" s="543"/>
      <c r="VF61" s="543"/>
      <c r="VG61" s="543"/>
      <c r="VH61" s="543"/>
      <c r="VI61" s="543"/>
      <c r="VJ61" s="543"/>
      <c r="VK61" s="543"/>
      <c r="VL61" s="543"/>
      <c r="VM61" s="543"/>
      <c r="VN61" s="543"/>
      <c r="VO61" s="543"/>
      <c r="VP61" s="543"/>
      <c r="VQ61" s="543"/>
      <c r="VR61" s="543"/>
      <c r="VS61" s="543"/>
      <c r="VT61" s="543"/>
      <c r="VU61" s="543"/>
      <c r="VV61" s="543"/>
      <c r="VW61" s="543"/>
      <c r="VX61" s="543"/>
      <c r="VY61" s="543"/>
      <c r="VZ61" s="543"/>
      <c r="WA61" s="543"/>
      <c r="WB61" s="543"/>
      <c r="WC61" s="543"/>
      <c r="WD61" s="543"/>
      <c r="WE61" s="543"/>
      <c r="WF61" s="543"/>
      <c r="WG61" s="543"/>
      <c r="WH61" s="543"/>
      <c r="WI61" s="543"/>
      <c r="WJ61" s="543"/>
      <c r="WK61" s="543"/>
      <c r="WL61" s="543"/>
      <c r="WM61" s="543"/>
      <c r="WN61" s="543"/>
      <c r="WO61" s="543"/>
      <c r="WP61" s="543"/>
      <c r="WQ61" s="543"/>
      <c r="WR61" s="543"/>
      <c r="WS61" s="543"/>
      <c r="WT61" s="543"/>
      <c r="WU61" s="543"/>
      <c r="WV61" s="543"/>
      <c r="WW61" s="543"/>
      <c r="WX61" s="543"/>
      <c r="WY61" s="543"/>
      <c r="WZ61" s="543"/>
      <c r="XA61" s="543"/>
      <c r="XB61" s="543"/>
      <c r="XC61" s="543"/>
      <c r="XD61" s="543"/>
      <c r="XE61" s="543"/>
      <c r="XF61" s="543"/>
      <c r="XG61" s="543"/>
      <c r="XH61" s="543"/>
      <c r="XI61" s="543"/>
      <c r="XJ61" s="543"/>
      <c r="XK61" s="543"/>
      <c r="XL61" s="543"/>
      <c r="XM61" s="543"/>
      <c r="XN61" s="543"/>
      <c r="XO61" s="543"/>
      <c r="XP61" s="543"/>
      <c r="XQ61" s="543"/>
      <c r="XR61" s="543"/>
      <c r="XS61" s="543"/>
      <c r="XT61" s="543"/>
      <c r="XU61" s="543"/>
      <c r="XV61" s="543"/>
      <c r="XW61" s="543"/>
      <c r="XX61" s="543"/>
      <c r="XY61" s="543"/>
      <c r="XZ61" s="543"/>
      <c r="YA61" s="543"/>
      <c r="YB61" s="543"/>
      <c r="YC61" s="543"/>
      <c r="YD61" s="543"/>
      <c r="YE61" s="543"/>
      <c r="YF61" s="543"/>
      <c r="YG61" s="543"/>
      <c r="YH61" s="543"/>
      <c r="YI61" s="543"/>
      <c r="YJ61" s="543"/>
      <c r="YK61" s="543"/>
      <c r="YL61" s="543"/>
      <c r="YM61" s="543"/>
      <c r="YN61" s="543"/>
      <c r="YO61" s="543"/>
      <c r="YP61" s="543"/>
      <c r="YQ61" s="543"/>
      <c r="YR61" s="543"/>
      <c r="YS61" s="543"/>
      <c r="YT61" s="543"/>
      <c r="YU61" s="543"/>
      <c r="YV61" s="543"/>
      <c r="YW61" s="543"/>
      <c r="YX61" s="543"/>
      <c r="YY61" s="543"/>
      <c r="YZ61" s="543"/>
      <c r="ZA61" s="543"/>
      <c r="ZB61" s="543"/>
      <c r="ZC61" s="543"/>
      <c r="ZD61" s="543"/>
      <c r="ZE61" s="543"/>
      <c r="ZF61" s="543"/>
      <c r="ZG61" s="543"/>
      <c r="ZH61" s="543"/>
      <c r="ZI61" s="543"/>
      <c r="ZJ61" s="543"/>
      <c r="ZK61" s="543"/>
      <c r="ZL61" s="543"/>
      <c r="ZM61" s="543"/>
      <c r="ZN61" s="543"/>
      <c r="ZO61" s="543"/>
      <c r="ZP61" s="543"/>
      <c r="ZQ61" s="543"/>
      <c r="ZR61" s="543"/>
      <c r="ZS61" s="543"/>
      <c r="ZT61" s="543"/>
      <c r="ZU61" s="543"/>
      <c r="ZV61" s="543"/>
      <c r="ZW61" s="543"/>
      <c r="ZX61" s="543"/>
      <c r="ZY61" s="543"/>
      <c r="ZZ61" s="543"/>
      <c r="AAA61" s="543"/>
      <c r="AAB61" s="543"/>
      <c r="AAC61" s="543"/>
      <c r="AAD61" s="543"/>
      <c r="AAE61" s="543"/>
      <c r="AAF61" s="543"/>
      <c r="AAG61" s="543"/>
      <c r="AAH61" s="543"/>
      <c r="AAI61" s="543"/>
      <c r="AAJ61" s="543"/>
      <c r="AAK61" s="543"/>
      <c r="AAL61" s="543"/>
      <c r="AAM61" s="543"/>
      <c r="AAN61" s="543"/>
      <c r="AAO61" s="543"/>
      <c r="AAP61" s="543"/>
      <c r="AAQ61" s="543"/>
      <c r="AAR61" s="543"/>
      <c r="AAS61" s="543"/>
      <c r="AAT61" s="543"/>
      <c r="AAU61" s="543"/>
      <c r="AAV61" s="543"/>
      <c r="AAW61" s="543"/>
      <c r="AAX61" s="543"/>
      <c r="AAY61" s="543"/>
      <c r="AAZ61" s="543"/>
      <c r="ABA61" s="543"/>
      <c r="ABB61" s="543"/>
      <c r="ABC61" s="543"/>
      <c r="ABD61" s="543"/>
      <c r="ABE61" s="543"/>
      <c r="ABF61" s="543"/>
      <c r="ABG61" s="543"/>
      <c r="ABH61" s="543"/>
      <c r="ABI61" s="543"/>
      <c r="ABJ61" s="543"/>
      <c r="ABK61" s="543"/>
      <c r="ABL61" s="543"/>
      <c r="ABM61" s="543"/>
      <c r="ABN61" s="543"/>
      <c r="ABO61" s="543"/>
      <c r="ABP61" s="543"/>
      <c r="ABQ61" s="543"/>
      <c r="ABR61" s="543"/>
      <c r="ABS61" s="543"/>
      <c r="ABT61" s="543"/>
      <c r="ABU61" s="543"/>
      <c r="ABV61" s="543"/>
      <c r="ABW61" s="543"/>
      <c r="ABX61" s="543"/>
      <c r="ABY61" s="543"/>
      <c r="ABZ61" s="543"/>
      <c r="ACA61" s="543"/>
      <c r="ACB61" s="543"/>
      <c r="ACC61" s="543"/>
      <c r="ACD61" s="543"/>
      <c r="ACE61" s="543"/>
      <c r="ACF61" s="543"/>
      <c r="ACG61" s="543"/>
      <c r="ACH61" s="543"/>
      <c r="ACI61" s="543"/>
      <c r="ACJ61" s="543"/>
      <c r="ACK61" s="543"/>
      <c r="ACL61" s="543"/>
      <c r="ACM61" s="543"/>
      <c r="ACN61" s="543"/>
      <c r="ACO61" s="543"/>
      <c r="ACP61" s="543"/>
      <c r="ACQ61" s="543"/>
      <c r="ACR61" s="543"/>
      <c r="ACS61" s="543"/>
      <c r="ACT61" s="543"/>
      <c r="ACU61" s="543"/>
      <c r="ACV61" s="543"/>
      <c r="ACW61" s="543"/>
      <c r="ACX61" s="543"/>
      <c r="ACY61" s="543"/>
      <c r="ACZ61" s="543"/>
      <c r="ADA61" s="543"/>
      <c r="ADB61" s="543"/>
      <c r="ADC61" s="543"/>
      <c r="ADD61" s="543"/>
      <c r="ADE61" s="543"/>
      <c r="ADF61" s="543"/>
      <c r="ADG61" s="543"/>
      <c r="ADH61" s="543"/>
      <c r="ADI61" s="543"/>
      <c r="ADJ61" s="543"/>
      <c r="ADK61" s="543"/>
      <c r="ADL61" s="543"/>
      <c r="ADM61" s="543"/>
      <c r="ADN61" s="543"/>
      <c r="ADO61" s="543"/>
      <c r="ADP61" s="543"/>
      <c r="ADQ61" s="543"/>
      <c r="ADR61" s="543"/>
      <c r="ADS61" s="543"/>
      <c r="ADT61" s="543"/>
      <c r="ADU61" s="543"/>
      <c r="ADV61" s="543"/>
      <c r="ADW61" s="543"/>
      <c r="ADX61" s="543"/>
      <c r="ADY61" s="543"/>
      <c r="ADZ61" s="543"/>
      <c r="AEA61" s="543"/>
      <c r="AEB61" s="543"/>
      <c r="AEC61" s="543"/>
      <c r="AED61" s="543"/>
      <c r="AEE61" s="543"/>
      <c r="AEF61" s="543"/>
      <c r="AEG61" s="543"/>
      <c r="AEH61" s="543"/>
      <c r="AEI61" s="543"/>
      <c r="AEJ61" s="543"/>
      <c r="AEK61" s="543"/>
      <c r="AEL61" s="543"/>
      <c r="AEM61" s="543"/>
      <c r="AEN61" s="543"/>
      <c r="AEO61" s="543"/>
      <c r="AEP61" s="543"/>
      <c r="AEQ61" s="543"/>
      <c r="AER61" s="543"/>
      <c r="AES61" s="543"/>
      <c r="AET61" s="543"/>
      <c r="AEU61" s="543"/>
      <c r="AEV61" s="543"/>
      <c r="AEW61" s="543"/>
      <c r="AEX61" s="543"/>
      <c r="AEY61" s="543"/>
      <c r="AEZ61" s="543"/>
      <c r="AFA61" s="543"/>
      <c r="AFB61" s="543"/>
      <c r="AFC61" s="543"/>
      <c r="AFD61" s="543"/>
      <c r="AFE61" s="543"/>
      <c r="AFF61" s="543"/>
      <c r="AFG61" s="543"/>
      <c r="AFH61" s="543"/>
      <c r="AFI61" s="543"/>
      <c r="AFJ61" s="543"/>
      <c r="AFK61" s="543"/>
      <c r="AFL61" s="543"/>
      <c r="AFM61" s="543"/>
      <c r="AFN61" s="543"/>
      <c r="AFO61" s="543"/>
      <c r="AFP61" s="543"/>
      <c r="AFQ61" s="543"/>
      <c r="AFR61" s="543"/>
      <c r="AFS61" s="543"/>
      <c r="AFT61" s="543"/>
      <c r="AFU61" s="543"/>
      <c r="AFV61" s="543"/>
      <c r="AFW61" s="543"/>
      <c r="AFX61" s="543"/>
      <c r="AFY61" s="543"/>
      <c r="AFZ61" s="543"/>
      <c r="AGA61" s="543"/>
      <c r="AGB61" s="543"/>
      <c r="AGC61" s="543"/>
      <c r="AGD61" s="543"/>
      <c r="AGE61" s="543"/>
      <c r="AGF61" s="543"/>
      <c r="AGG61" s="543"/>
      <c r="AGH61" s="543"/>
      <c r="AGI61" s="543"/>
      <c r="AGJ61" s="543"/>
      <c r="AGK61" s="543"/>
      <c r="AGL61" s="543"/>
      <c r="AGM61" s="543"/>
      <c r="AGN61" s="543"/>
      <c r="AGO61" s="543"/>
      <c r="AGP61" s="543"/>
      <c r="AGQ61" s="543"/>
      <c r="AGR61" s="543"/>
      <c r="AGS61" s="543"/>
      <c r="AGT61" s="543"/>
      <c r="AGU61" s="543"/>
      <c r="AGV61" s="543"/>
      <c r="AGW61" s="543"/>
      <c r="AGX61" s="543"/>
      <c r="AGY61" s="543"/>
      <c r="AGZ61" s="543"/>
      <c r="AHA61" s="543"/>
      <c r="AHB61" s="543"/>
      <c r="AHC61" s="543"/>
      <c r="AHD61" s="543"/>
      <c r="AHE61" s="543"/>
      <c r="AHF61" s="543"/>
      <c r="AHG61" s="543"/>
      <c r="AHH61" s="543"/>
      <c r="AHI61" s="543"/>
      <c r="AHJ61" s="543"/>
      <c r="AHK61" s="543"/>
      <c r="AHL61" s="543"/>
      <c r="AHM61" s="543"/>
      <c r="AHN61" s="543"/>
      <c r="AHO61" s="543"/>
      <c r="AHP61" s="543"/>
      <c r="AHQ61" s="543"/>
      <c r="AHR61" s="543"/>
      <c r="AHS61" s="543"/>
      <c r="AHT61" s="543"/>
      <c r="AHU61" s="543"/>
      <c r="AHV61" s="543"/>
      <c r="AHW61" s="543"/>
      <c r="AHX61" s="543"/>
      <c r="AHY61" s="543"/>
      <c r="AHZ61" s="543"/>
      <c r="AIA61" s="543"/>
      <c r="AIB61" s="543"/>
      <c r="AIC61" s="543"/>
      <c r="AID61" s="543"/>
      <c r="AIE61" s="543"/>
      <c r="AIF61" s="543"/>
      <c r="AIG61" s="543"/>
      <c r="AIH61" s="543"/>
      <c r="AII61" s="543"/>
      <c r="AIJ61" s="543"/>
      <c r="AIK61" s="543"/>
      <c r="AIL61" s="543"/>
      <c r="AIM61" s="543"/>
      <c r="AIN61" s="543"/>
      <c r="AIO61" s="543"/>
      <c r="AIP61" s="543"/>
      <c r="AIQ61" s="543"/>
      <c r="AIR61" s="543"/>
      <c r="AIS61" s="543"/>
      <c r="AIT61" s="543"/>
      <c r="AIU61" s="543"/>
      <c r="AIV61" s="543"/>
      <c r="AIW61" s="543"/>
      <c r="AIX61" s="543"/>
      <c r="AIY61" s="543"/>
      <c r="AIZ61" s="543"/>
      <c r="AJA61" s="543"/>
      <c r="AJB61" s="543"/>
      <c r="AJC61" s="543"/>
      <c r="AJD61" s="543"/>
      <c r="AJE61" s="543"/>
      <c r="AJF61" s="543"/>
      <c r="AJG61" s="543"/>
      <c r="AJH61" s="543"/>
      <c r="AJI61" s="543"/>
      <c r="AJJ61" s="543"/>
      <c r="AJK61" s="543"/>
      <c r="AJL61" s="543"/>
      <c r="AJM61" s="543"/>
      <c r="AJN61" s="543"/>
      <c r="AJO61" s="543"/>
      <c r="AJP61" s="543"/>
      <c r="AJQ61" s="543"/>
      <c r="AJR61" s="543"/>
      <c r="AJS61" s="543"/>
      <c r="AJT61" s="543"/>
      <c r="AJU61" s="543"/>
      <c r="AJV61" s="543"/>
      <c r="AJW61" s="543"/>
      <c r="AJX61" s="543"/>
      <c r="AJY61" s="543"/>
      <c r="AJZ61" s="543"/>
      <c r="AKA61" s="543"/>
      <c r="AKB61" s="543"/>
      <c r="AKC61" s="543"/>
      <c r="AKD61" s="543"/>
      <c r="AKE61" s="543"/>
      <c r="AKF61" s="543"/>
      <c r="AKG61" s="543"/>
      <c r="AKH61" s="543"/>
      <c r="AKI61" s="543"/>
      <c r="AKJ61" s="543"/>
      <c r="AKK61" s="543"/>
      <c r="AKL61" s="543"/>
      <c r="AKM61" s="543"/>
      <c r="AKN61" s="543"/>
      <c r="AKO61" s="543"/>
      <c r="AKP61" s="543"/>
      <c r="AKQ61" s="543"/>
      <c r="AKR61" s="543"/>
      <c r="AKS61" s="543"/>
      <c r="AKT61" s="543"/>
      <c r="AKU61" s="543"/>
      <c r="AKV61" s="543"/>
    </row>
  </sheetData>
  <mergeCells count="48">
    <mergeCell ref="A1:L1"/>
    <mergeCell ref="C7:F7"/>
    <mergeCell ref="A5:A6"/>
    <mergeCell ref="B5:B6"/>
    <mergeCell ref="C13:F13"/>
    <mergeCell ref="C5:F6"/>
    <mergeCell ref="G5:G6"/>
    <mergeCell ref="H5:J5"/>
    <mergeCell ref="C11:F11"/>
    <mergeCell ref="A3:J3"/>
    <mergeCell ref="A4:J4"/>
    <mergeCell ref="B55:B56"/>
    <mergeCell ref="G55:G56"/>
    <mergeCell ref="H55:J55"/>
    <mergeCell ref="C18:F18"/>
    <mergeCell ref="K5:L5"/>
    <mergeCell ref="C16:F16"/>
    <mergeCell ref="O5:P5"/>
    <mergeCell ref="Q5:Q6"/>
    <mergeCell ref="R5:S5"/>
    <mergeCell ref="C34:F34"/>
    <mergeCell ref="M5:M6"/>
    <mergeCell ref="C23:F23"/>
    <mergeCell ref="C24:F24"/>
    <mergeCell ref="C19:F19"/>
    <mergeCell ref="C20:F20"/>
    <mergeCell ref="C21:F21"/>
    <mergeCell ref="N5:N6"/>
    <mergeCell ref="C17:F17"/>
    <mergeCell ref="C28:F28"/>
    <mergeCell ref="C32:F32"/>
    <mergeCell ref="C25:F25"/>
    <mergeCell ref="R55:S55"/>
    <mergeCell ref="C26:F26"/>
    <mergeCell ref="C31:F31"/>
    <mergeCell ref="C29:F29"/>
    <mergeCell ref="C61:F61"/>
    <mergeCell ref="C58:F58"/>
    <mergeCell ref="C59:F59"/>
    <mergeCell ref="C57:F57"/>
    <mergeCell ref="C55:F56"/>
    <mergeCell ref="K55:L55"/>
    <mergeCell ref="M55:M56"/>
    <mergeCell ref="N55:N56"/>
    <mergeCell ref="Q55:Q56"/>
    <mergeCell ref="C52:F52"/>
    <mergeCell ref="A54:J54"/>
    <mergeCell ref="A55:A56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W54"/>
  <sheetViews>
    <sheetView zoomScale="90" zoomScaleNormal="90" workbookViewId="0">
      <selection activeCell="B49" sqref="B49"/>
    </sheetView>
  </sheetViews>
  <sheetFormatPr defaultRowHeight="15" x14ac:dyDescent="0.25"/>
  <cols>
    <col min="1" max="1" width="9.28515625" style="19" bestFit="1" customWidth="1"/>
    <col min="2" max="2" width="59" style="12" customWidth="1"/>
    <col min="3" max="3" width="8.5703125" style="12" customWidth="1"/>
    <col min="4" max="4" width="1.140625" style="12" hidden="1" customWidth="1"/>
    <col min="5" max="6" width="8.85546875" style="12" hidden="1" customWidth="1"/>
    <col min="7" max="7" width="20.28515625" style="18" customWidth="1"/>
    <col min="8" max="8" width="15.140625" style="12" bestFit="1" customWidth="1"/>
    <col min="9" max="9" width="11.28515625" style="12" bestFit="1" customWidth="1"/>
    <col min="10" max="10" width="9.140625" style="12"/>
    <col min="11" max="11" width="16.42578125" style="12" customWidth="1"/>
    <col min="12" max="12" width="17" style="12" customWidth="1"/>
    <col min="13" max="16384" width="9.140625" style="12"/>
  </cols>
  <sheetData>
    <row r="1" spans="1:985" x14ac:dyDescent="0.25">
      <c r="A1" s="657" t="s">
        <v>522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985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985" ht="22.15" customHeight="1" x14ac:dyDescent="0.25">
      <c r="A3" s="648" t="s">
        <v>45</v>
      </c>
      <c r="B3" s="648"/>
      <c r="C3" s="648"/>
      <c r="D3" s="648"/>
      <c r="E3" s="648"/>
      <c r="F3" s="648"/>
      <c r="G3" s="648"/>
      <c r="H3" s="648"/>
      <c r="I3" s="648"/>
      <c r="J3" s="64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</row>
    <row r="4" spans="1:985" ht="22.15" customHeight="1" x14ac:dyDescent="0.25">
      <c r="A4" s="649" t="s">
        <v>212</v>
      </c>
      <c r="B4" s="650"/>
      <c r="C4" s="650"/>
      <c r="D4" s="650"/>
      <c r="E4" s="650"/>
      <c r="F4" s="650"/>
      <c r="G4" s="650"/>
      <c r="H4" s="650"/>
      <c r="I4" s="650"/>
      <c r="J4" s="65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</row>
    <row r="5" spans="1:985" ht="22.15" customHeight="1" x14ac:dyDescent="0.25">
      <c r="A5" s="651" t="s">
        <v>189</v>
      </c>
      <c r="B5" s="652" t="s">
        <v>110</v>
      </c>
      <c r="C5" s="653" t="s">
        <v>210</v>
      </c>
      <c r="D5" s="653"/>
      <c r="E5" s="653"/>
      <c r="F5" s="653"/>
      <c r="G5" s="633" t="s">
        <v>190</v>
      </c>
      <c r="H5" s="634" t="s">
        <v>319</v>
      </c>
      <c r="I5" s="635"/>
      <c r="J5" s="636"/>
      <c r="K5" s="670" t="s">
        <v>366</v>
      </c>
      <c r="L5" s="670" t="s">
        <v>367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</row>
    <row r="6" spans="1:985" ht="43.5" customHeight="1" x14ac:dyDescent="0.25">
      <c r="A6" s="651"/>
      <c r="B6" s="652"/>
      <c r="C6" s="653"/>
      <c r="D6" s="653"/>
      <c r="E6" s="653"/>
      <c r="F6" s="653"/>
      <c r="G6" s="633"/>
      <c r="H6" s="316" t="s">
        <v>84</v>
      </c>
      <c r="I6" s="316" t="s">
        <v>85</v>
      </c>
      <c r="J6" s="316" t="s">
        <v>86</v>
      </c>
      <c r="K6" s="670"/>
      <c r="L6" s="670"/>
    </row>
    <row r="7" spans="1:985" x14ac:dyDescent="0.25">
      <c r="A7" s="317">
        <v>1</v>
      </c>
      <c r="B7" s="318" t="s">
        <v>192</v>
      </c>
      <c r="C7" s="655" t="s">
        <v>38</v>
      </c>
      <c r="D7" s="655"/>
      <c r="E7" s="655"/>
      <c r="F7" s="655"/>
      <c r="G7" s="319"/>
      <c r="H7" s="7"/>
      <c r="I7" s="7"/>
      <c r="J7" s="7"/>
      <c r="K7" s="355"/>
      <c r="L7" s="41"/>
    </row>
    <row r="8" spans="1:985" ht="23.25" customHeight="1" x14ac:dyDescent="0.25">
      <c r="A8" s="317">
        <f>A7+1</f>
        <v>2</v>
      </c>
      <c r="B8" s="321" t="s">
        <v>140</v>
      </c>
      <c r="C8" s="655" t="s">
        <v>39</v>
      </c>
      <c r="D8" s="655"/>
      <c r="E8" s="655"/>
      <c r="F8" s="655"/>
      <c r="G8" s="319"/>
      <c r="H8" s="7"/>
      <c r="I8" s="7"/>
      <c r="J8" s="7"/>
      <c r="K8" s="355"/>
      <c r="L8" s="41"/>
    </row>
    <row r="9" spans="1:985" ht="28.9" customHeight="1" x14ac:dyDescent="0.25">
      <c r="A9" s="317">
        <f t="shared" ref="A9:A41" si="0">A8+1</f>
        <v>3</v>
      </c>
      <c r="B9" s="321" t="s">
        <v>213</v>
      </c>
      <c r="C9" s="655" t="s">
        <v>214</v>
      </c>
      <c r="D9" s="655"/>
      <c r="E9" s="655"/>
      <c r="F9" s="655"/>
      <c r="G9" s="319"/>
      <c r="H9" s="7"/>
      <c r="I9" s="7"/>
      <c r="J9" s="7"/>
      <c r="K9" s="355"/>
      <c r="L9" s="41"/>
    </row>
    <row r="10" spans="1:985" ht="28.9" customHeight="1" x14ac:dyDescent="0.25">
      <c r="A10" s="317">
        <f t="shared" si="0"/>
        <v>4</v>
      </c>
      <c r="B10" s="321" t="s">
        <v>215</v>
      </c>
      <c r="C10" s="320" t="s">
        <v>216</v>
      </c>
      <c r="D10" s="320"/>
      <c r="E10" s="320"/>
      <c r="F10" s="320"/>
      <c r="G10" s="319"/>
      <c r="H10" s="7"/>
      <c r="I10" s="7"/>
      <c r="J10" s="7"/>
      <c r="K10" s="355"/>
      <c r="L10" s="41"/>
    </row>
    <row r="11" spans="1:985" ht="28.9" customHeight="1" x14ac:dyDescent="0.25">
      <c r="A11" s="317">
        <f t="shared" si="0"/>
        <v>5</v>
      </c>
      <c r="B11" s="321" t="s">
        <v>217</v>
      </c>
      <c r="C11" s="320" t="s">
        <v>40</v>
      </c>
      <c r="D11" s="320"/>
      <c r="E11" s="320"/>
      <c r="F11" s="320"/>
      <c r="G11" s="319"/>
      <c r="H11" s="7"/>
      <c r="I11" s="7"/>
      <c r="J11" s="7"/>
      <c r="K11" s="355"/>
      <c r="L11" s="41"/>
    </row>
    <row r="12" spans="1:985" x14ac:dyDescent="0.25">
      <c r="A12" s="317">
        <f t="shared" si="0"/>
        <v>6</v>
      </c>
      <c r="B12" s="321" t="s">
        <v>196</v>
      </c>
      <c r="C12" s="655" t="s">
        <v>44</v>
      </c>
      <c r="D12" s="655"/>
      <c r="E12" s="655"/>
      <c r="F12" s="655"/>
      <c r="G12" s="319"/>
      <c r="H12" s="7"/>
      <c r="I12" s="7"/>
      <c r="J12" s="7"/>
      <c r="K12" s="355"/>
      <c r="L12" s="41"/>
    </row>
    <row r="13" spans="1:985" x14ac:dyDescent="0.25">
      <c r="A13" s="317">
        <f t="shared" si="0"/>
        <v>7</v>
      </c>
      <c r="B13" s="321" t="s">
        <v>365</v>
      </c>
      <c r="C13" s="320" t="s">
        <v>352</v>
      </c>
      <c r="D13" s="320"/>
      <c r="E13" s="320"/>
      <c r="F13" s="320"/>
      <c r="G13" s="322"/>
      <c r="H13" s="322"/>
      <c r="I13" s="322"/>
      <c r="J13" s="35"/>
      <c r="K13" s="323"/>
      <c r="L13" s="41"/>
    </row>
    <row r="14" spans="1:985" x14ac:dyDescent="0.25">
      <c r="A14" s="317">
        <f t="shared" si="0"/>
        <v>8</v>
      </c>
      <c r="B14" s="321" t="s">
        <v>199</v>
      </c>
      <c r="C14" s="655" t="s">
        <v>161</v>
      </c>
      <c r="D14" s="655"/>
      <c r="E14" s="655"/>
      <c r="F14" s="655"/>
      <c r="G14" s="319"/>
      <c r="H14" s="7"/>
      <c r="I14" s="7"/>
      <c r="J14" s="7"/>
      <c r="K14" s="355"/>
      <c r="L14" s="41"/>
    </row>
    <row r="15" spans="1:985" ht="14.45" customHeight="1" x14ac:dyDescent="0.25">
      <c r="A15" s="317">
        <f t="shared" si="0"/>
        <v>9</v>
      </c>
      <c r="B15" s="321" t="s">
        <v>201</v>
      </c>
      <c r="C15" s="655" t="s">
        <v>5</v>
      </c>
      <c r="D15" s="655"/>
      <c r="E15" s="655"/>
      <c r="F15" s="655"/>
      <c r="G15" s="319"/>
      <c r="H15" s="7"/>
      <c r="I15" s="7"/>
      <c r="J15" s="7"/>
      <c r="K15" s="355"/>
      <c r="L15" s="41"/>
    </row>
    <row r="16" spans="1:985" ht="22.5" customHeight="1" x14ac:dyDescent="0.25">
      <c r="A16" s="325">
        <f t="shared" si="0"/>
        <v>10</v>
      </c>
      <c r="B16" s="326" t="s">
        <v>220</v>
      </c>
      <c r="C16" s="656" t="s">
        <v>102</v>
      </c>
      <c r="D16" s="656"/>
      <c r="E16" s="656"/>
      <c r="F16" s="656"/>
      <c r="G16" s="329">
        <f>SUM(G7:G15)</f>
        <v>0</v>
      </c>
      <c r="H16" s="26"/>
      <c r="I16" s="26"/>
      <c r="J16" s="26"/>
      <c r="K16" s="328">
        <v>0</v>
      </c>
      <c r="L16" s="328"/>
    </row>
    <row r="17" spans="1:12" s="13" customFormat="1" ht="30" customHeight="1" x14ac:dyDescent="0.25">
      <c r="A17" s="317">
        <f t="shared" si="0"/>
        <v>11</v>
      </c>
      <c r="B17" s="321" t="s">
        <v>202</v>
      </c>
      <c r="C17" s="655" t="s">
        <v>97</v>
      </c>
      <c r="D17" s="655"/>
      <c r="E17" s="655"/>
      <c r="F17" s="655"/>
      <c r="G17" s="319"/>
      <c r="H17" s="11"/>
      <c r="I17" s="11"/>
      <c r="J17" s="11"/>
      <c r="K17" s="356"/>
      <c r="L17" s="41"/>
    </row>
    <row r="18" spans="1:12" s="13" customFormat="1" ht="23.45" customHeight="1" x14ac:dyDescent="0.25">
      <c r="A18" s="325">
        <f t="shared" si="0"/>
        <v>12</v>
      </c>
      <c r="B18" s="326" t="s">
        <v>221</v>
      </c>
      <c r="C18" s="656" t="s">
        <v>109</v>
      </c>
      <c r="D18" s="656"/>
      <c r="E18" s="656"/>
      <c r="F18" s="656"/>
      <c r="G18" s="329">
        <f>SUM(G17)</f>
        <v>0</v>
      </c>
      <c r="H18" s="26"/>
      <c r="I18" s="26"/>
      <c r="J18" s="26"/>
      <c r="K18" s="328">
        <f>SUM(K17)</f>
        <v>0</v>
      </c>
      <c r="L18" s="328">
        <f>SUM(L17)</f>
        <v>0</v>
      </c>
    </row>
    <row r="19" spans="1:12" x14ac:dyDescent="0.25">
      <c r="A19" s="317">
        <f t="shared" si="0"/>
        <v>13</v>
      </c>
      <c r="B19" s="321" t="s">
        <v>203</v>
      </c>
      <c r="C19" s="655" t="s">
        <v>2</v>
      </c>
      <c r="D19" s="655"/>
      <c r="E19" s="655"/>
      <c r="F19" s="655"/>
      <c r="G19" s="319"/>
      <c r="H19" s="7"/>
      <c r="I19" s="7"/>
      <c r="J19" s="7"/>
      <c r="K19" s="355"/>
      <c r="L19" s="41"/>
    </row>
    <row r="20" spans="1:12" x14ac:dyDescent="0.25">
      <c r="A20" s="317">
        <f t="shared" si="0"/>
        <v>14</v>
      </c>
      <c r="B20" s="321" t="s">
        <v>204</v>
      </c>
      <c r="C20" s="655" t="s">
        <v>4</v>
      </c>
      <c r="D20" s="655"/>
      <c r="E20" s="655"/>
      <c r="F20" s="655"/>
      <c r="G20" s="319"/>
      <c r="H20" s="7"/>
      <c r="I20" s="7"/>
      <c r="J20" s="7"/>
      <c r="K20" s="355"/>
      <c r="L20" s="41"/>
    </row>
    <row r="21" spans="1:12" x14ac:dyDescent="0.25">
      <c r="A21" s="317">
        <f t="shared" si="0"/>
        <v>15</v>
      </c>
      <c r="B21" s="321" t="s">
        <v>205</v>
      </c>
      <c r="C21" s="655" t="s">
        <v>3</v>
      </c>
      <c r="D21" s="655"/>
      <c r="E21" s="655"/>
      <c r="F21" s="655"/>
      <c r="G21" s="319"/>
      <c r="H21" s="7"/>
      <c r="I21" s="7"/>
      <c r="J21" s="7"/>
      <c r="K21" s="355"/>
      <c r="L21" s="41"/>
    </row>
    <row r="22" spans="1:12" x14ac:dyDescent="0.25">
      <c r="A22" s="317">
        <f t="shared" si="0"/>
        <v>16</v>
      </c>
      <c r="B22" s="321" t="s">
        <v>206</v>
      </c>
      <c r="C22" s="655" t="s">
        <v>54</v>
      </c>
      <c r="D22" s="655"/>
      <c r="E22" s="655"/>
      <c r="F22" s="655"/>
      <c r="G22" s="319"/>
      <c r="H22" s="7"/>
      <c r="I22" s="7"/>
      <c r="J22" s="7"/>
      <c r="K22" s="355"/>
      <c r="L22" s="41"/>
    </row>
    <row r="23" spans="1:12" x14ac:dyDescent="0.25">
      <c r="A23" s="325">
        <f t="shared" si="0"/>
        <v>17</v>
      </c>
      <c r="B23" s="326" t="s">
        <v>223</v>
      </c>
      <c r="C23" s="656" t="s">
        <v>104</v>
      </c>
      <c r="D23" s="656"/>
      <c r="E23" s="656"/>
      <c r="F23" s="656"/>
      <c r="G23" s="329">
        <f>SUM(G19:G22)</f>
        <v>0</v>
      </c>
      <c r="H23" s="26"/>
      <c r="I23" s="26"/>
      <c r="J23" s="26"/>
      <c r="K23" s="328"/>
      <c r="L23" s="328"/>
    </row>
    <row r="24" spans="1:12" x14ac:dyDescent="0.25">
      <c r="A24" s="317">
        <f t="shared" si="0"/>
        <v>18</v>
      </c>
      <c r="B24" s="330" t="s">
        <v>144</v>
      </c>
      <c r="C24" s="655" t="s">
        <v>58</v>
      </c>
      <c r="D24" s="655"/>
      <c r="E24" s="655"/>
      <c r="F24" s="655"/>
      <c r="G24" s="319"/>
      <c r="H24" s="7"/>
      <c r="I24" s="7"/>
      <c r="J24" s="7"/>
      <c r="K24" s="355"/>
      <c r="L24" s="41"/>
    </row>
    <row r="25" spans="1:12" x14ac:dyDescent="0.25">
      <c r="A25" s="317">
        <f t="shared" si="0"/>
        <v>19</v>
      </c>
      <c r="B25" s="330" t="s">
        <v>142</v>
      </c>
      <c r="C25" s="655" t="s">
        <v>7</v>
      </c>
      <c r="D25" s="655"/>
      <c r="E25" s="655"/>
      <c r="F25" s="655"/>
      <c r="G25" s="319">
        <f>[2]Bev.Óvoda!$E$39</f>
        <v>12343646</v>
      </c>
      <c r="H25" s="319">
        <f>[3]Bev.Óvoda!$E$21</f>
        <v>731260</v>
      </c>
      <c r="I25" s="319">
        <f>[3]Bev.Óvoda!$E$13+[3]Bev.Óvoda!$E$27</f>
        <v>11612386</v>
      </c>
      <c r="J25" s="7"/>
      <c r="K25" s="355">
        <v>12868531</v>
      </c>
      <c r="L25" s="41">
        <v>12868531</v>
      </c>
    </row>
    <row r="26" spans="1:12" x14ac:dyDescent="0.25">
      <c r="A26" s="317">
        <f t="shared" si="0"/>
        <v>20</v>
      </c>
      <c r="B26" s="330" t="s">
        <v>145</v>
      </c>
      <c r="C26" s="655" t="s">
        <v>43</v>
      </c>
      <c r="D26" s="655"/>
      <c r="E26" s="655"/>
      <c r="F26" s="655"/>
      <c r="G26" s="319"/>
      <c r="H26" s="7"/>
      <c r="I26" s="11"/>
      <c r="J26" s="7"/>
      <c r="K26" s="355"/>
      <c r="L26" s="41"/>
    </row>
    <row r="27" spans="1:12" x14ac:dyDescent="0.25">
      <c r="A27" s="317">
        <f t="shared" si="0"/>
        <v>21</v>
      </c>
      <c r="B27" s="330" t="s">
        <v>143</v>
      </c>
      <c r="C27" s="655" t="s">
        <v>0</v>
      </c>
      <c r="D27" s="655"/>
      <c r="E27" s="655"/>
      <c r="F27" s="655"/>
      <c r="G27" s="319"/>
      <c r="H27" s="7"/>
      <c r="I27" s="7"/>
      <c r="J27" s="7"/>
      <c r="K27" s="355"/>
      <c r="L27" s="41"/>
    </row>
    <row r="28" spans="1:12" x14ac:dyDescent="0.25">
      <c r="A28" s="317">
        <f t="shared" si="0"/>
        <v>22</v>
      </c>
      <c r="B28" s="330" t="s">
        <v>146</v>
      </c>
      <c r="C28" s="655" t="s">
        <v>27</v>
      </c>
      <c r="D28" s="655"/>
      <c r="E28" s="655"/>
      <c r="F28" s="655"/>
      <c r="G28" s="319">
        <f>[2]Bev.Óvoda!$E$40</f>
        <v>14155258</v>
      </c>
      <c r="H28" s="319">
        <f>[3]Bev.Óvoda!$E$14+[3]Bev.Óvoda!$E$20</f>
        <v>14155258</v>
      </c>
      <c r="I28" s="7"/>
      <c r="J28" s="7"/>
      <c r="K28" s="355">
        <v>13630373</v>
      </c>
      <c r="L28" s="41">
        <v>9836795</v>
      </c>
    </row>
    <row r="29" spans="1:12" x14ac:dyDescent="0.25">
      <c r="A29" s="317">
        <f t="shared" si="0"/>
        <v>23</v>
      </c>
      <c r="B29" s="330" t="s">
        <v>34</v>
      </c>
      <c r="C29" s="655" t="s">
        <v>33</v>
      </c>
      <c r="D29" s="655"/>
      <c r="E29" s="655"/>
      <c r="F29" s="655"/>
      <c r="G29" s="319">
        <f>[2]Bev.Óvoda!$E$41</f>
        <v>7154706</v>
      </c>
      <c r="H29" s="319">
        <v>4019362</v>
      </c>
      <c r="I29" s="319">
        <v>3135344</v>
      </c>
      <c r="J29" s="7"/>
      <c r="K29" s="355">
        <v>7154706</v>
      </c>
      <c r="L29" s="41">
        <v>6136042</v>
      </c>
    </row>
    <row r="30" spans="1:12" x14ac:dyDescent="0.25">
      <c r="A30" s="317">
        <f t="shared" si="0"/>
        <v>24</v>
      </c>
      <c r="B30" s="330" t="s">
        <v>377</v>
      </c>
      <c r="C30" s="357" t="s">
        <v>378</v>
      </c>
      <c r="D30" s="357"/>
      <c r="E30" s="357"/>
      <c r="F30" s="357"/>
      <c r="G30" s="319"/>
      <c r="H30" s="319"/>
      <c r="I30" s="319"/>
      <c r="J30" s="7"/>
      <c r="K30" s="355">
        <v>40656</v>
      </c>
      <c r="L30" s="41">
        <v>40656</v>
      </c>
    </row>
    <row r="31" spans="1:12" x14ac:dyDescent="0.25">
      <c r="A31" s="317">
        <f t="shared" si="0"/>
        <v>25</v>
      </c>
      <c r="B31" s="330" t="s">
        <v>370</v>
      </c>
      <c r="C31" s="357" t="s">
        <v>371</v>
      </c>
      <c r="D31" s="357"/>
      <c r="E31" s="357"/>
      <c r="F31" s="357"/>
      <c r="G31" s="322"/>
      <c r="H31" s="322"/>
      <c r="I31" s="322"/>
      <c r="J31" s="35"/>
      <c r="K31" s="323">
        <v>8009</v>
      </c>
      <c r="L31" s="41">
        <v>8009</v>
      </c>
    </row>
    <row r="32" spans="1:12" x14ac:dyDescent="0.25">
      <c r="A32" s="317">
        <f t="shared" si="0"/>
        <v>26</v>
      </c>
      <c r="B32" s="330" t="s">
        <v>379</v>
      </c>
      <c r="C32" s="357" t="s">
        <v>351</v>
      </c>
      <c r="D32" s="357"/>
      <c r="E32" s="357"/>
      <c r="F32" s="357"/>
      <c r="G32" s="322"/>
      <c r="H32" s="322"/>
      <c r="I32" s="322"/>
      <c r="J32" s="35"/>
      <c r="K32" s="323">
        <v>6</v>
      </c>
      <c r="L32" s="41">
        <v>6</v>
      </c>
    </row>
    <row r="33" spans="1:985" x14ac:dyDescent="0.25">
      <c r="A33" s="325">
        <f t="shared" si="0"/>
        <v>27</v>
      </c>
      <c r="B33" s="340" t="s">
        <v>229</v>
      </c>
      <c r="C33" s="639" t="s">
        <v>105</v>
      </c>
      <c r="D33" s="639"/>
      <c r="E33" s="639"/>
      <c r="F33" s="639"/>
      <c r="G33" s="329">
        <f>SUM(G24:G29)</f>
        <v>33653610</v>
      </c>
      <c r="H33" s="329">
        <f>SUM(H24:H29)</f>
        <v>18905880</v>
      </c>
      <c r="I33" s="329">
        <f>SUM(I24:I29)</f>
        <v>14747730</v>
      </c>
      <c r="J33" s="26"/>
      <c r="K33" s="328">
        <f>SUM(K24:K32)</f>
        <v>33702281</v>
      </c>
      <c r="L33" s="328">
        <f>SUM(L24:L32)</f>
        <v>28890039</v>
      </c>
    </row>
    <row r="34" spans="1:985" x14ac:dyDescent="0.25">
      <c r="A34" s="317">
        <f t="shared" si="0"/>
        <v>28</v>
      </c>
      <c r="B34" s="331" t="s">
        <v>299</v>
      </c>
      <c r="C34" s="320" t="s">
        <v>298</v>
      </c>
      <c r="D34" s="332"/>
      <c r="E34" s="332"/>
      <c r="F34" s="332"/>
      <c r="G34" s="333"/>
      <c r="H34" s="7"/>
      <c r="I34" s="7"/>
      <c r="J34" s="7"/>
      <c r="K34" s="355"/>
      <c r="L34" s="41"/>
    </row>
    <row r="35" spans="1:985" x14ac:dyDescent="0.25">
      <c r="A35" s="325">
        <f t="shared" si="0"/>
        <v>29</v>
      </c>
      <c r="B35" s="350" t="s">
        <v>67</v>
      </c>
      <c r="C35" s="334" t="s">
        <v>298</v>
      </c>
      <c r="D35" s="334"/>
      <c r="E35" s="334"/>
      <c r="F35" s="334"/>
      <c r="G35" s="329"/>
      <c r="H35" s="26"/>
      <c r="I35" s="26"/>
      <c r="J35" s="26"/>
      <c r="K35" s="328">
        <f>SUM(K34)</f>
        <v>0</v>
      </c>
      <c r="L35" s="328">
        <f>SUM(L34)</f>
        <v>0</v>
      </c>
    </row>
    <row r="36" spans="1:985" ht="24.75" customHeight="1" x14ac:dyDescent="0.25">
      <c r="A36" s="317">
        <f t="shared" si="0"/>
        <v>30</v>
      </c>
      <c r="B36" s="321" t="s">
        <v>207</v>
      </c>
      <c r="C36" s="655" t="s">
        <v>208</v>
      </c>
      <c r="D36" s="655"/>
      <c r="E36" s="655"/>
      <c r="F36" s="655"/>
      <c r="G36" s="319"/>
      <c r="H36" s="7"/>
      <c r="I36" s="7"/>
      <c r="J36" s="7"/>
      <c r="K36" s="355"/>
      <c r="L36" s="41"/>
    </row>
    <row r="37" spans="1:985" ht="24.75" customHeight="1" x14ac:dyDescent="0.25">
      <c r="A37" s="317">
        <f t="shared" si="0"/>
        <v>31</v>
      </c>
      <c r="B37" s="330" t="s">
        <v>373</v>
      </c>
      <c r="C37" s="320" t="s">
        <v>374</v>
      </c>
      <c r="D37" s="320"/>
      <c r="E37" s="320"/>
      <c r="F37" s="320"/>
      <c r="G37" s="351"/>
      <c r="H37" s="351"/>
      <c r="I37" s="351"/>
      <c r="J37" s="38"/>
      <c r="K37" s="355"/>
      <c r="L37" s="41"/>
    </row>
    <row r="38" spans="1:985" x14ac:dyDescent="0.25">
      <c r="A38" s="325">
        <f t="shared" si="0"/>
        <v>32</v>
      </c>
      <c r="B38" s="326" t="s">
        <v>230</v>
      </c>
      <c r="C38" s="656" t="s">
        <v>112</v>
      </c>
      <c r="D38" s="656"/>
      <c r="E38" s="656"/>
      <c r="F38" s="656"/>
      <c r="G38" s="329">
        <f>SUM(G36)</f>
        <v>0</v>
      </c>
      <c r="H38" s="26"/>
      <c r="I38" s="26"/>
      <c r="J38" s="26"/>
      <c r="K38" s="328">
        <f>SUM(K36)</f>
        <v>0</v>
      </c>
      <c r="L38" s="328">
        <f>SUM(L36)</f>
        <v>0</v>
      </c>
    </row>
    <row r="39" spans="1:985" x14ac:dyDescent="0.25">
      <c r="A39" s="317">
        <f t="shared" si="0"/>
        <v>33</v>
      </c>
      <c r="B39" s="321" t="s">
        <v>231</v>
      </c>
      <c r="C39" s="332" t="s">
        <v>141</v>
      </c>
      <c r="D39" s="332"/>
      <c r="E39" s="332"/>
      <c r="F39" s="332"/>
      <c r="G39" s="333"/>
      <c r="H39" s="7"/>
      <c r="I39" s="7"/>
      <c r="J39" s="7"/>
      <c r="K39" s="355">
        <v>15000</v>
      </c>
      <c r="L39" s="41">
        <v>15000</v>
      </c>
    </row>
    <row r="40" spans="1:985" s="17" customFormat="1" ht="28.9" customHeight="1" x14ac:dyDescent="0.2">
      <c r="A40" s="325">
        <f t="shared" si="0"/>
        <v>34</v>
      </c>
      <c r="B40" s="326" t="s">
        <v>115</v>
      </c>
      <c r="C40" s="656" t="s">
        <v>116</v>
      </c>
      <c r="D40" s="656"/>
      <c r="E40" s="656"/>
      <c r="F40" s="656"/>
      <c r="G40" s="329">
        <f>SUM(G39)</f>
        <v>0</v>
      </c>
      <c r="H40" s="26"/>
      <c r="I40" s="26"/>
      <c r="J40" s="26"/>
      <c r="K40" s="328">
        <f>SUM(K39)</f>
        <v>15000</v>
      </c>
      <c r="L40" s="328">
        <f>SUM(L39)</f>
        <v>15000</v>
      </c>
    </row>
    <row r="41" spans="1:985" ht="37.15" customHeight="1" x14ac:dyDescent="0.25">
      <c r="A41" s="325">
        <f t="shared" si="0"/>
        <v>35</v>
      </c>
      <c r="B41" s="340" t="s">
        <v>232</v>
      </c>
      <c r="C41" s="656" t="s">
        <v>209</v>
      </c>
      <c r="D41" s="656"/>
      <c r="E41" s="656"/>
      <c r="F41" s="656"/>
      <c r="G41" s="329">
        <f>G16+G18+G23+G33+G38+G40</f>
        <v>33653610</v>
      </c>
      <c r="H41" s="329">
        <f>H40+H38+H35+H33+H23+H18+H16</f>
        <v>18905880</v>
      </c>
      <c r="I41" s="329">
        <f>I40+I38+I35+I33+I23+I18+I16</f>
        <v>14747730</v>
      </c>
      <c r="J41" s="26"/>
      <c r="K41" s="328">
        <f>K16+K18+K23+K33+K35+K38+K40</f>
        <v>33717281</v>
      </c>
      <c r="L41" s="328">
        <f>L16+L18+L23+L33+L35+L38+L40</f>
        <v>28905039</v>
      </c>
    </row>
    <row r="42" spans="1:985" x14ac:dyDescent="0.25">
      <c r="A42" s="341"/>
      <c r="L42" s="34"/>
    </row>
    <row r="43" spans="1:985" s="13" customFormat="1" ht="22.15" customHeight="1" x14ac:dyDescent="0.25">
      <c r="A43" s="654" t="s">
        <v>233</v>
      </c>
      <c r="B43" s="654"/>
      <c r="C43" s="654"/>
      <c r="D43" s="654"/>
      <c r="E43" s="654"/>
      <c r="F43" s="654"/>
      <c r="G43" s="654"/>
      <c r="H43" s="654"/>
      <c r="I43" s="654"/>
      <c r="J43" s="654"/>
      <c r="K43" s="20"/>
      <c r="L43" s="3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</row>
    <row r="44" spans="1:985" ht="22.15" customHeight="1" x14ac:dyDescent="0.25">
      <c r="A44" s="651" t="s">
        <v>189</v>
      </c>
      <c r="B44" s="652" t="s">
        <v>110</v>
      </c>
      <c r="C44" s="653" t="s">
        <v>210</v>
      </c>
      <c r="D44" s="653"/>
      <c r="E44" s="653"/>
      <c r="F44" s="653"/>
      <c r="G44" s="633" t="s">
        <v>190</v>
      </c>
      <c r="H44" s="634" t="s">
        <v>319</v>
      </c>
      <c r="I44" s="635"/>
      <c r="J44" s="636"/>
      <c r="K44" s="670" t="s">
        <v>366</v>
      </c>
      <c r="L44" s="670" t="s">
        <v>367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</row>
    <row r="45" spans="1:985" ht="43.5" customHeight="1" x14ac:dyDescent="0.25">
      <c r="A45" s="651"/>
      <c r="B45" s="652"/>
      <c r="C45" s="653"/>
      <c r="D45" s="653"/>
      <c r="E45" s="653"/>
      <c r="F45" s="653"/>
      <c r="G45" s="633"/>
      <c r="H45" s="316" t="s">
        <v>84</v>
      </c>
      <c r="I45" s="316" t="s">
        <v>85</v>
      </c>
      <c r="J45" s="316" t="s">
        <v>86</v>
      </c>
      <c r="K45" s="670"/>
      <c r="L45" s="670"/>
    </row>
    <row r="46" spans="1:985" s="13" customFormat="1" x14ac:dyDescent="0.25">
      <c r="A46" s="342" t="s">
        <v>224</v>
      </c>
      <c r="B46" s="330" t="s">
        <v>235</v>
      </c>
      <c r="C46" s="655" t="s">
        <v>6</v>
      </c>
      <c r="D46" s="655"/>
      <c r="E46" s="655"/>
      <c r="F46" s="655"/>
      <c r="G46" s="319">
        <f>[2]Bev.Óvoda!$E$42</f>
        <v>1510870</v>
      </c>
      <c r="H46" s="319">
        <f>[3]Bev.Óvoda!$E$8</f>
        <v>1510870</v>
      </c>
      <c r="I46" s="11"/>
      <c r="J46" s="11"/>
      <c r="K46" s="356">
        <v>1503099</v>
      </c>
      <c r="L46" s="41">
        <v>1503099</v>
      </c>
    </row>
    <row r="47" spans="1:985" s="13" customFormat="1" x14ac:dyDescent="0.25">
      <c r="A47" s="342" t="s">
        <v>225</v>
      </c>
      <c r="B47" s="330" t="s">
        <v>236</v>
      </c>
      <c r="C47" s="655" t="s">
        <v>237</v>
      </c>
      <c r="D47" s="655"/>
      <c r="E47" s="655"/>
      <c r="F47" s="655"/>
      <c r="G47" s="319"/>
      <c r="H47" s="11"/>
      <c r="I47" s="11"/>
      <c r="J47" s="11"/>
      <c r="K47" s="356"/>
      <c r="L47" s="41"/>
    </row>
    <row r="48" spans="1:985" s="13" customFormat="1" x14ac:dyDescent="0.25">
      <c r="A48" s="388">
        <v>38</v>
      </c>
      <c r="B48" s="330" t="s">
        <v>375</v>
      </c>
      <c r="C48" s="352" t="s">
        <v>376</v>
      </c>
      <c r="D48" s="353"/>
      <c r="E48" s="353"/>
      <c r="F48" s="354"/>
      <c r="G48" s="319"/>
      <c r="H48" s="11"/>
      <c r="I48" s="11"/>
      <c r="J48" s="33"/>
      <c r="K48" s="356"/>
      <c r="L48" s="41"/>
    </row>
    <row r="49" spans="1:12" s="13" customFormat="1" x14ac:dyDescent="0.25">
      <c r="A49" s="342" t="s">
        <v>227</v>
      </c>
      <c r="B49" s="330" t="s">
        <v>256</v>
      </c>
      <c r="C49" s="352" t="s">
        <v>99</v>
      </c>
      <c r="D49" s="353"/>
      <c r="E49" s="353"/>
      <c r="F49" s="354"/>
      <c r="G49" s="319">
        <f>[2]Bev.Óvoda!$E$43</f>
        <v>192179599</v>
      </c>
      <c r="H49" s="319">
        <f>[2]Bev.Óvoda!$E$43</f>
        <v>192179599</v>
      </c>
      <c r="I49" s="11"/>
      <c r="J49" s="11"/>
      <c r="K49" s="356">
        <v>193848379</v>
      </c>
      <c r="L49" s="41">
        <v>192906235</v>
      </c>
    </row>
    <row r="50" spans="1:12" s="13" customFormat="1" ht="33" customHeight="1" x14ac:dyDescent="0.25">
      <c r="A50" s="343" t="s">
        <v>228</v>
      </c>
      <c r="B50" s="340" t="s">
        <v>107</v>
      </c>
      <c r="C50" s="681" t="s">
        <v>108</v>
      </c>
      <c r="D50" s="647"/>
      <c r="E50" s="647"/>
      <c r="F50" s="682"/>
      <c r="G50" s="329">
        <f>SUM(G46:G49)</f>
        <v>193690469</v>
      </c>
      <c r="H50" s="329">
        <f>SUM(H46:H49)</f>
        <v>193690469</v>
      </c>
      <c r="I50" s="26"/>
      <c r="J50" s="26"/>
      <c r="K50" s="328">
        <f>SUM(K46:K49)</f>
        <v>195351478</v>
      </c>
      <c r="L50" s="328">
        <f>SUM(L46:L49)</f>
        <v>194409334</v>
      </c>
    </row>
    <row r="51" spans="1:12" x14ac:dyDescent="0.25">
      <c r="L51" s="34"/>
    </row>
    <row r="52" spans="1:12" x14ac:dyDescent="0.25">
      <c r="A52" s="344"/>
      <c r="B52" s="345" t="s">
        <v>296</v>
      </c>
      <c r="C52" s="647"/>
      <c r="D52" s="647"/>
      <c r="E52" s="647"/>
      <c r="F52" s="647"/>
      <c r="G52" s="346">
        <f>G41+G50</f>
        <v>227344079</v>
      </c>
      <c r="H52" s="346"/>
      <c r="I52" s="30"/>
      <c r="J52" s="29"/>
      <c r="K52" s="40">
        <f>K41+K50</f>
        <v>229068759</v>
      </c>
      <c r="L52" s="40">
        <f>L41+L50</f>
        <v>223314373</v>
      </c>
    </row>
    <row r="54" spans="1:12" x14ac:dyDescent="0.25">
      <c r="L54" s="54"/>
    </row>
  </sheetData>
  <mergeCells count="47">
    <mergeCell ref="L5:L6"/>
    <mergeCell ref="L44:L45"/>
    <mergeCell ref="K5:K6"/>
    <mergeCell ref="K44:K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V61"/>
  <sheetViews>
    <sheetView workbookViewId="0">
      <selection activeCell="B58" sqref="B58"/>
    </sheetView>
  </sheetViews>
  <sheetFormatPr defaultRowHeight="15" x14ac:dyDescent="0.25"/>
  <cols>
    <col min="1" max="1" width="9.28515625" style="19" bestFit="1" customWidth="1"/>
    <col min="2" max="2" width="59" style="12" customWidth="1"/>
    <col min="3" max="3" width="8.5703125" style="12" customWidth="1"/>
    <col min="4" max="4" width="1.140625" style="12" hidden="1" customWidth="1"/>
    <col min="5" max="6" width="8.85546875" style="12" hidden="1" customWidth="1"/>
    <col min="7" max="7" width="20.28515625" style="18" customWidth="1"/>
    <col min="8" max="8" width="12.42578125" style="12" bestFit="1" customWidth="1"/>
    <col min="9" max="9" width="11.28515625" style="12" bestFit="1" customWidth="1"/>
    <col min="10" max="10" width="9.140625" style="12"/>
    <col min="11" max="11" width="16.5703125" style="12" customWidth="1"/>
    <col min="12" max="12" width="18" style="12" customWidth="1"/>
    <col min="13" max="16384" width="9.140625" style="12"/>
  </cols>
  <sheetData>
    <row r="1" spans="1:984" x14ac:dyDescent="0.25">
      <c r="A1" s="657" t="s">
        <v>521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984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984" ht="22.15" customHeight="1" x14ac:dyDescent="0.25">
      <c r="A3" s="648" t="s">
        <v>45</v>
      </c>
      <c r="B3" s="648"/>
      <c r="C3" s="648"/>
      <c r="D3" s="648"/>
      <c r="E3" s="648"/>
      <c r="F3" s="648"/>
      <c r="G3" s="648"/>
      <c r="H3" s="648"/>
      <c r="I3" s="648"/>
      <c r="J3" s="64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</row>
    <row r="4" spans="1:984" ht="22.15" customHeight="1" x14ac:dyDescent="0.25">
      <c r="A4" s="649" t="s">
        <v>238</v>
      </c>
      <c r="B4" s="650"/>
      <c r="C4" s="650"/>
      <c r="D4" s="650"/>
      <c r="E4" s="650"/>
      <c r="F4" s="650"/>
      <c r="G4" s="650"/>
      <c r="H4" s="650"/>
      <c r="I4" s="650"/>
      <c r="J4" s="65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</row>
    <row r="5" spans="1:984" ht="22.15" customHeight="1" x14ac:dyDescent="0.25">
      <c r="A5" s="651" t="s">
        <v>189</v>
      </c>
      <c r="B5" s="652" t="s">
        <v>110</v>
      </c>
      <c r="C5" s="653" t="s">
        <v>210</v>
      </c>
      <c r="D5" s="653"/>
      <c r="E5" s="653"/>
      <c r="F5" s="653"/>
      <c r="G5" s="633" t="s">
        <v>190</v>
      </c>
      <c r="H5" s="634" t="s">
        <v>319</v>
      </c>
      <c r="I5" s="635"/>
      <c r="J5" s="636"/>
      <c r="K5" s="670" t="s">
        <v>366</v>
      </c>
      <c r="L5" s="670" t="s">
        <v>367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</row>
    <row r="6" spans="1:984" ht="43.5" customHeight="1" x14ac:dyDescent="0.25">
      <c r="A6" s="651"/>
      <c r="B6" s="652"/>
      <c r="C6" s="653"/>
      <c r="D6" s="653"/>
      <c r="E6" s="653"/>
      <c r="F6" s="653"/>
      <c r="G6" s="633"/>
      <c r="H6" s="316" t="s">
        <v>84</v>
      </c>
      <c r="I6" s="316" t="s">
        <v>85</v>
      </c>
      <c r="J6" s="316" t="s">
        <v>86</v>
      </c>
      <c r="K6" s="670"/>
      <c r="L6" s="670"/>
    </row>
    <row r="7" spans="1:984" x14ac:dyDescent="0.25">
      <c r="A7" s="317">
        <v>1</v>
      </c>
      <c r="B7" s="318" t="s">
        <v>304</v>
      </c>
      <c r="C7" s="697" t="s">
        <v>8</v>
      </c>
      <c r="D7" s="698"/>
      <c r="E7" s="698"/>
      <c r="F7" s="699"/>
      <c r="G7" s="319">
        <f>[2]Ovi!$I$74</f>
        <v>115781015</v>
      </c>
      <c r="H7" s="319">
        <f>[3]Ovi!$E$12+[3]Ovi!$E$21</f>
        <v>115781015</v>
      </c>
      <c r="I7" s="7"/>
      <c r="J7" s="7"/>
      <c r="K7" s="355">
        <v>115290872</v>
      </c>
      <c r="L7" s="41">
        <v>113148417</v>
      </c>
    </row>
    <row r="8" spans="1:984" x14ac:dyDescent="0.25">
      <c r="A8" s="317">
        <f>A7+1</f>
        <v>2</v>
      </c>
      <c r="B8" s="318" t="s">
        <v>300</v>
      </c>
      <c r="C8" s="320" t="s">
        <v>301</v>
      </c>
      <c r="D8" s="320"/>
      <c r="E8" s="320"/>
      <c r="F8" s="320"/>
      <c r="G8" s="319">
        <f>[2]Ovi!$I$94</f>
        <v>6052000</v>
      </c>
      <c r="H8" s="319">
        <f>[2]Ovi!$I$94</f>
        <v>6052000</v>
      </c>
      <c r="I8" s="7"/>
      <c r="J8" s="7"/>
      <c r="K8" s="355">
        <v>6052000</v>
      </c>
      <c r="L8" s="41">
        <v>6052000</v>
      </c>
    </row>
    <row r="9" spans="1:984" x14ac:dyDescent="0.25">
      <c r="A9" s="317">
        <f t="shared" ref="A9:A52" si="0">A8+1</f>
        <v>3</v>
      </c>
      <c r="B9" s="318" t="s">
        <v>257</v>
      </c>
      <c r="C9" s="320" t="s">
        <v>156</v>
      </c>
      <c r="D9" s="320"/>
      <c r="E9" s="320"/>
      <c r="F9" s="320"/>
      <c r="G9" s="319"/>
      <c r="H9" s="319">
        <v>0</v>
      </c>
      <c r="I9" s="7"/>
      <c r="J9" s="7"/>
      <c r="K9" s="355"/>
      <c r="L9" s="41"/>
    </row>
    <row r="10" spans="1:984" x14ac:dyDescent="0.25">
      <c r="A10" s="317">
        <f t="shared" si="0"/>
        <v>4</v>
      </c>
      <c r="B10" s="318" t="s">
        <v>64</v>
      </c>
      <c r="C10" s="320" t="s">
        <v>55</v>
      </c>
      <c r="D10" s="320"/>
      <c r="E10" s="320"/>
      <c r="F10" s="320"/>
      <c r="G10" s="319">
        <f>[3]Ovi!$I$75</f>
        <v>0</v>
      </c>
      <c r="H10" s="319">
        <f>[3]Ovi!$E$14</f>
        <v>0</v>
      </c>
      <c r="I10" s="7"/>
      <c r="J10" s="7"/>
      <c r="K10" s="355"/>
      <c r="L10" s="41"/>
    </row>
    <row r="11" spans="1:984" ht="23.25" customHeight="1" x14ac:dyDescent="0.25">
      <c r="A11" s="317">
        <f t="shared" si="0"/>
        <v>5</v>
      </c>
      <c r="B11" s="321" t="s">
        <v>151</v>
      </c>
      <c r="C11" s="655" t="s">
        <v>11</v>
      </c>
      <c r="D11" s="655"/>
      <c r="E11" s="655"/>
      <c r="F11" s="655"/>
      <c r="G11" s="319">
        <f>[2]Ovi!$I$76</f>
        <v>3360000</v>
      </c>
      <c r="H11" s="319">
        <f>[3]Ovi!$E$15+[3]Ovi!$E$24</f>
        <v>3360000</v>
      </c>
      <c r="I11" s="7"/>
      <c r="J11" s="7"/>
      <c r="K11" s="355">
        <v>3360000</v>
      </c>
      <c r="L11" s="41">
        <v>3304000</v>
      </c>
    </row>
    <row r="12" spans="1:984" ht="23.25" customHeight="1" x14ac:dyDescent="0.25">
      <c r="A12" s="317">
        <f t="shared" si="0"/>
        <v>6</v>
      </c>
      <c r="B12" s="321" t="s">
        <v>155</v>
      </c>
      <c r="C12" s="320" t="s">
        <v>60</v>
      </c>
      <c r="D12" s="320"/>
      <c r="E12" s="320"/>
      <c r="F12" s="320"/>
      <c r="G12" s="319">
        <f>[2]Ovi!$I$77</f>
        <v>798000</v>
      </c>
      <c r="H12" s="319">
        <f>[3]Ovi!$E$26</f>
        <v>798000</v>
      </c>
      <c r="I12" s="7"/>
      <c r="J12" s="7"/>
      <c r="K12" s="355">
        <v>798000</v>
      </c>
      <c r="L12" s="41">
        <v>754000</v>
      </c>
    </row>
    <row r="13" spans="1:984" ht="28.9" customHeight="1" x14ac:dyDescent="0.25">
      <c r="A13" s="317">
        <f t="shared" si="0"/>
        <v>7</v>
      </c>
      <c r="B13" s="321" t="s">
        <v>152</v>
      </c>
      <c r="C13" s="655" t="s">
        <v>9</v>
      </c>
      <c r="D13" s="655"/>
      <c r="E13" s="655"/>
      <c r="F13" s="655"/>
      <c r="G13" s="319">
        <f>[2]Ovi!$I$78</f>
        <v>1474680</v>
      </c>
      <c r="H13" s="319">
        <f>[3]Ovi!$E$16+[3]Ovi!$E$22</f>
        <v>1474680</v>
      </c>
      <c r="I13" s="7"/>
      <c r="J13" s="7"/>
      <c r="K13" s="355">
        <v>1474680</v>
      </c>
      <c r="L13" s="41">
        <v>1138300</v>
      </c>
    </row>
    <row r="14" spans="1:984" ht="28.9" customHeight="1" x14ac:dyDescent="0.25">
      <c r="A14" s="317">
        <f t="shared" si="0"/>
        <v>8</v>
      </c>
      <c r="B14" s="321" t="s">
        <v>157</v>
      </c>
      <c r="C14" s="320" t="s">
        <v>10</v>
      </c>
      <c r="D14" s="320"/>
      <c r="E14" s="320"/>
      <c r="F14" s="320"/>
      <c r="G14" s="319">
        <f>[3]Ovi!$I$79</f>
        <v>0</v>
      </c>
      <c r="H14" s="319">
        <f>[3]Ovi!$E$17+[3]Ovi!$E$25</f>
        <v>0</v>
      </c>
      <c r="I14" s="7"/>
      <c r="J14" s="7"/>
      <c r="K14" s="355">
        <v>402000</v>
      </c>
      <c r="L14" s="41">
        <v>401999</v>
      </c>
    </row>
    <row r="15" spans="1:984" ht="28.9" customHeight="1" x14ac:dyDescent="0.25">
      <c r="A15" s="317">
        <f t="shared" si="0"/>
        <v>9</v>
      </c>
      <c r="B15" s="321" t="s">
        <v>240</v>
      </c>
      <c r="C15" s="320" t="s">
        <v>59</v>
      </c>
      <c r="D15" s="320"/>
      <c r="E15" s="320"/>
      <c r="F15" s="320"/>
      <c r="G15" s="319">
        <f>[2]Ovi!$I$80</f>
        <v>420000</v>
      </c>
      <c r="H15" s="319">
        <f>[3]Ovi!$E$18+[3]Ovi!$E$23</f>
        <v>420000</v>
      </c>
      <c r="I15" s="7"/>
      <c r="J15" s="7"/>
      <c r="K15" s="355">
        <v>508143</v>
      </c>
      <c r="L15" s="41">
        <v>508143</v>
      </c>
    </row>
    <row r="16" spans="1:984" x14ac:dyDescent="0.25">
      <c r="A16" s="317">
        <f t="shared" si="0"/>
        <v>10</v>
      </c>
      <c r="B16" s="321" t="s">
        <v>241</v>
      </c>
      <c r="C16" s="655" t="s">
        <v>14</v>
      </c>
      <c r="D16" s="655"/>
      <c r="E16" s="655"/>
      <c r="F16" s="655"/>
      <c r="G16" s="319"/>
      <c r="H16" s="319">
        <v>0</v>
      </c>
      <c r="I16" s="7"/>
      <c r="J16" s="7"/>
      <c r="K16" s="355"/>
      <c r="L16" s="41"/>
    </row>
    <row r="17" spans="1:12" s="13" customFormat="1" ht="30" x14ac:dyDescent="0.25">
      <c r="A17" s="317">
        <f t="shared" si="0"/>
        <v>11</v>
      </c>
      <c r="B17" s="321" t="s">
        <v>242</v>
      </c>
      <c r="C17" s="655" t="s">
        <v>13</v>
      </c>
      <c r="D17" s="655"/>
      <c r="E17" s="655"/>
      <c r="F17" s="655"/>
      <c r="G17" s="324">
        <f>[2]Ovi!$I$81</f>
        <v>6516000</v>
      </c>
      <c r="H17" s="319">
        <f>[3]Ovi!$E$19</f>
        <v>6516000</v>
      </c>
      <c r="I17" s="11"/>
      <c r="J17" s="11"/>
      <c r="K17" s="356">
        <v>6516000</v>
      </c>
      <c r="L17" s="41">
        <v>2085538</v>
      </c>
    </row>
    <row r="18" spans="1:12" ht="14.45" customHeight="1" x14ac:dyDescent="0.25">
      <c r="A18" s="317">
        <f t="shared" si="0"/>
        <v>12</v>
      </c>
      <c r="B18" s="321" t="s">
        <v>153</v>
      </c>
      <c r="C18" s="655" t="s">
        <v>63</v>
      </c>
      <c r="D18" s="655"/>
      <c r="E18" s="655"/>
      <c r="F18" s="655"/>
      <c r="G18" s="319"/>
      <c r="H18" s="319">
        <v>0</v>
      </c>
      <c r="I18" s="7"/>
      <c r="J18" s="7"/>
      <c r="K18" s="355"/>
      <c r="L18" s="41"/>
    </row>
    <row r="19" spans="1:12" s="13" customFormat="1" ht="30" customHeight="1" x14ac:dyDescent="0.25">
      <c r="A19" s="325">
        <f t="shared" si="0"/>
        <v>13</v>
      </c>
      <c r="B19" s="326" t="s">
        <v>32</v>
      </c>
      <c r="C19" s="656" t="s">
        <v>119</v>
      </c>
      <c r="D19" s="656"/>
      <c r="E19" s="656"/>
      <c r="F19" s="656"/>
      <c r="G19" s="327">
        <f>SUM(G7:G18)</f>
        <v>134401695</v>
      </c>
      <c r="H19" s="327">
        <f>SUM(H7:H18)</f>
        <v>134401695</v>
      </c>
      <c r="I19" s="26"/>
      <c r="J19" s="26"/>
      <c r="K19" s="328">
        <f>SUM(K7:K18)</f>
        <v>134401695</v>
      </c>
      <c r="L19" s="328">
        <f>SUM(L7:L18)</f>
        <v>127392397</v>
      </c>
    </row>
    <row r="20" spans="1:12" s="13" customFormat="1" ht="23.45" customHeight="1" x14ac:dyDescent="0.25">
      <c r="A20" s="325">
        <f t="shared" si="0"/>
        <v>14</v>
      </c>
      <c r="B20" s="326" t="s">
        <v>96</v>
      </c>
      <c r="C20" s="656" t="s">
        <v>12</v>
      </c>
      <c r="D20" s="656"/>
      <c r="E20" s="656"/>
      <c r="F20" s="656"/>
      <c r="G20" s="329">
        <f>[2]Ovi!$I$82</f>
        <v>21297287.324999999</v>
      </c>
      <c r="H20" s="329">
        <f>[2]Ovi!$I$82</f>
        <v>21297287.324999999</v>
      </c>
      <c r="I20" s="26"/>
      <c r="J20" s="26"/>
      <c r="K20" s="328">
        <v>21297287</v>
      </c>
      <c r="L20" s="328">
        <v>19720243</v>
      </c>
    </row>
    <row r="21" spans="1:12" x14ac:dyDescent="0.25">
      <c r="A21" s="317">
        <f t="shared" si="0"/>
        <v>15</v>
      </c>
      <c r="B21" s="321" t="s">
        <v>46</v>
      </c>
      <c r="C21" s="655" t="s">
        <v>19</v>
      </c>
      <c r="D21" s="655"/>
      <c r="E21" s="655"/>
      <c r="F21" s="655"/>
      <c r="G21" s="319">
        <f>[2]Ovi!$I$83</f>
        <v>574803</v>
      </c>
      <c r="H21" s="319">
        <f>[3]Ovi!$I$33+[3]Ovi!$I$43</f>
        <v>574803</v>
      </c>
      <c r="I21" s="7"/>
      <c r="J21" s="7"/>
      <c r="K21" s="355">
        <v>513839</v>
      </c>
      <c r="L21" s="41">
        <v>315769</v>
      </c>
    </row>
    <row r="22" spans="1:12" x14ac:dyDescent="0.25">
      <c r="A22" s="317">
        <f t="shared" si="0"/>
        <v>16</v>
      </c>
      <c r="B22" s="321" t="s">
        <v>47</v>
      </c>
      <c r="C22" s="320" t="s">
        <v>20</v>
      </c>
      <c r="D22" s="320"/>
      <c r="E22" s="320"/>
      <c r="F22" s="320"/>
      <c r="G22" s="319">
        <f>[2]Ovi!$I$84</f>
        <v>44366278</v>
      </c>
      <c r="H22" s="319">
        <f>[2]Ovi!$I$84-I22</f>
        <v>34366278</v>
      </c>
      <c r="I22" s="319">
        <v>10000000</v>
      </c>
      <c r="J22" s="7"/>
      <c r="K22" s="355">
        <v>42882562</v>
      </c>
      <c r="L22" s="41">
        <v>42632942</v>
      </c>
    </row>
    <row r="23" spans="1:12" x14ac:dyDescent="0.25">
      <c r="A23" s="317">
        <f t="shared" si="0"/>
        <v>17</v>
      </c>
      <c r="B23" s="321" t="s">
        <v>48</v>
      </c>
      <c r="C23" s="655" t="s">
        <v>24</v>
      </c>
      <c r="D23" s="655"/>
      <c r="E23" s="655"/>
      <c r="F23" s="655"/>
      <c r="G23" s="319">
        <f>[2]Ovi!$I$90</f>
        <v>226925</v>
      </c>
      <c r="H23" s="319">
        <f>[3]Ovi!$I$40+[3]Ovi!$I$46</f>
        <v>226925</v>
      </c>
      <c r="I23" s="7"/>
      <c r="J23" s="7"/>
      <c r="K23" s="355">
        <v>226925</v>
      </c>
      <c r="L23" s="41">
        <v>28500</v>
      </c>
    </row>
    <row r="24" spans="1:12" x14ac:dyDescent="0.25">
      <c r="A24" s="317">
        <f t="shared" si="0"/>
        <v>18</v>
      </c>
      <c r="B24" s="321" t="s">
        <v>147</v>
      </c>
      <c r="C24" s="655" t="s">
        <v>16</v>
      </c>
      <c r="D24" s="655"/>
      <c r="E24" s="655"/>
      <c r="F24" s="655"/>
      <c r="G24" s="319">
        <f>[2]Ovi!$I$85</f>
        <v>314961</v>
      </c>
      <c r="H24" s="319">
        <f>[3]Ovi!$I$35</f>
        <v>314961</v>
      </c>
      <c r="I24" s="7"/>
      <c r="J24" s="7"/>
      <c r="K24" s="355">
        <v>314961</v>
      </c>
      <c r="L24" s="41">
        <v>258010</v>
      </c>
    </row>
    <row r="25" spans="1:12" x14ac:dyDescent="0.25">
      <c r="A25" s="317">
        <f t="shared" si="0"/>
        <v>19</v>
      </c>
      <c r="B25" s="330" t="s">
        <v>49</v>
      </c>
      <c r="C25" s="655" t="s">
        <v>15</v>
      </c>
      <c r="D25" s="655"/>
      <c r="E25" s="655"/>
      <c r="F25" s="655"/>
      <c r="G25" s="319">
        <f>[2]Ovi!$I$86</f>
        <v>3937008</v>
      </c>
      <c r="H25" s="319">
        <f>[3]Ovi!$I$36</f>
        <v>3937008</v>
      </c>
      <c r="I25" s="7"/>
      <c r="J25" s="7"/>
      <c r="K25" s="355">
        <v>4475253</v>
      </c>
      <c r="L25" s="41">
        <v>4455453</v>
      </c>
    </row>
    <row r="26" spans="1:12" x14ac:dyDescent="0.25">
      <c r="A26" s="317">
        <f t="shared" si="0"/>
        <v>20</v>
      </c>
      <c r="B26" s="330" t="s">
        <v>50</v>
      </c>
      <c r="C26" s="655" t="s">
        <v>18</v>
      </c>
      <c r="D26" s="655"/>
      <c r="E26" s="655"/>
      <c r="F26" s="655"/>
      <c r="G26" s="319">
        <f>[2]Ovi!$I$87</f>
        <v>2047244</v>
      </c>
      <c r="H26" s="319">
        <f>[3]Ovi!$I$37+[3]Ovi!$I$45</f>
        <v>2047244</v>
      </c>
      <c r="I26" s="7"/>
      <c r="J26" s="7"/>
      <c r="K26" s="355">
        <v>832802</v>
      </c>
      <c r="L26" s="41">
        <v>832802</v>
      </c>
    </row>
    <row r="27" spans="1:12" x14ac:dyDescent="0.25">
      <c r="A27" s="317">
        <f t="shared" si="0"/>
        <v>21</v>
      </c>
      <c r="B27" s="330" t="s">
        <v>303</v>
      </c>
      <c r="C27" s="320" t="s">
        <v>302</v>
      </c>
      <c r="D27" s="320"/>
      <c r="E27" s="320"/>
      <c r="F27" s="320"/>
      <c r="G27" s="319"/>
      <c r="H27" s="319">
        <v>0</v>
      </c>
      <c r="I27" s="7"/>
      <c r="J27" s="7"/>
      <c r="K27" s="355"/>
      <c r="L27" s="41"/>
    </row>
    <row r="28" spans="1:12" x14ac:dyDescent="0.25">
      <c r="A28" s="317">
        <f t="shared" si="0"/>
        <v>22</v>
      </c>
      <c r="B28" s="330" t="s">
        <v>51</v>
      </c>
      <c r="C28" s="655" t="s">
        <v>22</v>
      </c>
      <c r="D28" s="655"/>
      <c r="E28" s="655"/>
      <c r="F28" s="655"/>
      <c r="G28" s="319">
        <f>[2]Ovi!$I$89</f>
        <v>2437205</v>
      </c>
      <c r="H28" s="319">
        <f>[3]Ovi!$I$39+[3]Ovi!$I$47</f>
        <v>2437205</v>
      </c>
      <c r="I28" s="11"/>
      <c r="J28" s="7"/>
      <c r="K28" s="355">
        <v>2437205</v>
      </c>
      <c r="L28" s="41">
        <v>1580344</v>
      </c>
    </row>
    <row r="29" spans="1:12" x14ac:dyDescent="0.25">
      <c r="A29" s="317">
        <f t="shared" si="0"/>
        <v>23</v>
      </c>
      <c r="B29" s="330" t="s">
        <v>53</v>
      </c>
      <c r="C29" s="655" t="s">
        <v>17</v>
      </c>
      <c r="D29" s="655"/>
      <c r="E29" s="655"/>
      <c r="F29" s="655"/>
      <c r="G29" s="319">
        <f>[2]Ovi!$I$88</f>
        <v>5164882</v>
      </c>
      <c r="H29" s="319">
        <f>[3]Ovi!$I$38+[3]Ovi!$I$44</f>
        <v>5164882</v>
      </c>
      <c r="I29" s="7"/>
      <c r="J29" s="7"/>
      <c r="K29" s="355">
        <v>5988028</v>
      </c>
      <c r="L29" s="41">
        <v>5938879</v>
      </c>
    </row>
    <row r="30" spans="1:12" x14ac:dyDescent="0.25">
      <c r="A30" s="317">
        <f t="shared" si="0"/>
        <v>24</v>
      </c>
      <c r="B30" s="330" t="s">
        <v>52</v>
      </c>
      <c r="C30" s="320" t="s">
        <v>21</v>
      </c>
      <c r="D30" s="320"/>
      <c r="E30" s="320"/>
      <c r="F30" s="320"/>
      <c r="G30" s="319"/>
      <c r="H30" s="319">
        <v>0</v>
      </c>
      <c r="I30" s="7"/>
      <c r="J30" s="7"/>
      <c r="K30" s="355">
        <v>83790</v>
      </c>
      <c r="L30" s="41">
        <v>83790</v>
      </c>
    </row>
    <row r="31" spans="1:12" x14ac:dyDescent="0.25">
      <c r="A31" s="317">
        <f t="shared" si="0"/>
        <v>25</v>
      </c>
      <c r="B31" s="330" t="s">
        <v>148</v>
      </c>
      <c r="C31" s="655" t="s">
        <v>23</v>
      </c>
      <c r="D31" s="655"/>
      <c r="E31" s="655"/>
      <c r="F31" s="655"/>
      <c r="G31" s="319">
        <f>[2]Ovi!$I$91</f>
        <v>10683290</v>
      </c>
      <c r="H31" s="319">
        <f>[2]Ovi!$I$91-I31</f>
        <v>9083290</v>
      </c>
      <c r="I31" s="319">
        <v>1600000</v>
      </c>
      <c r="J31" s="7"/>
      <c r="K31" s="355">
        <v>10756128</v>
      </c>
      <c r="L31" s="41">
        <v>10709143</v>
      </c>
    </row>
    <row r="32" spans="1:12" x14ac:dyDescent="0.25">
      <c r="A32" s="317">
        <f t="shared" si="0"/>
        <v>26</v>
      </c>
      <c r="B32" s="331" t="s">
        <v>61</v>
      </c>
      <c r="C32" s="655" t="s">
        <v>62</v>
      </c>
      <c r="D32" s="655"/>
      <c r="E32" s="655"/>
      <c r="F32" s="655"/>
      <c r="G32" s="324"/>
      <c r="H32" s="319">
        <v>0</v>
      </c>
      <c r="I32" s="7"/>
      <c r="J32" s="7"/>
      <c r="K32" s="355">
        <v>1282000</v>
      </c>
      <c r="L32" s="41">
        <v>1282000</v>
      </c>
    </row>
    <row r="33" spans="1:12" x14ac:dyDescent="0.25">
      <c r="A33" s="388">
        <f t="shared" si="0"/>
        <v>27</v>
      </c>
      <c r="B33" s="330" t="s">
        <v>383</v>
      </c>
      <c r="C33" s="357" t="s">
        <v>382</v>
      </c>
      <c r="D33" s="357"/>
      <c r="E33" s="357"/>
      <c r="F33" s="357"/>
      <c r="G33" s="324"/>
      <c r="H33" s="319"/>
      <c r="I33" s="7"/>
      <c r="J33" s="7"/>
      <c r="K33" s="355">
        <v>3</v>
      </c>
      <c r="L33" s="41">
        <v>3</v>
      </c>
    </row>
    <row r="34" spans="1:12" x14ac:dyDescent="0.25">
      <c r="A34" s="325">
        <f t="shared" si="0"/>
        <v>28</v>
      </c>
      <c r="B34" s="340" t="s">
        <v>31</v>
      </c>
      <c r="C34" s="639" t="s">
        <v>120</v>
      </c>
      <c r="D34" s="639"/>
      <c r="E34" s="639"/>
      <c r="F34" s="639"/>
      <c r="G34" s="329">
        <f>SUM(G21:G32)</f>
        <v>69752596</v>
      </c>
      <c r="H34" s="329">
        <f>SUM(H21:H32)</f>
        <v>58152596</v>
      </c>
      <c r="I34" s="329">
        <f>SUM(I21:I32)</f>
        <v>11600000</v>
      </c>
      <c r="J34" s="26"/>
      <c r="K34" s="328">
        <f>SUM(K21:K33)</f>
        <v>69793496</v>
      </c>
      <c r="L34" s="328">
        <f>SUM(L21:L33)</f>
        <v>68117635</v>
      </c>
    </row>
    <row r="35" spans="1:12" x14ac:dyDescent="0.25">
      <c r="A35" s="317">
        <f t="shared" si="0"/>
        <v>29</v>
      </c>
      <c r="B35" s="330" t="s">
        <v>243</v>
      </c>
      <c r="C35" s="357" t="s">
        <v>26</v>
      </c>
      <c r="D35" s="397"/>
      <c r="E35" s="397"/>
      <c r="F35" s="397"/>
      <c r="G35" s="333"/>
      <c r="H35" s="7"/>
      <c r="I35" s="7"/>
      <c r="J35" s="7"/>
      <c r="K35" s="355"/>
      <c r="L35" s="41"/>
    </row>
    <row r="36" spans="1:12" x14ac:dyDescent="0.25">
      <c r="A36" s="317">
        <f t="shared" si="0"/>
        <v>30</v>
      </c>
      <c r="B36" s="330" t="s">
        <v>244</v>
      </c>
      <c r="C36" s="357" t="s">
        <v>25</v>
      </c>
      <c r="D36" s="397"/>
      <c r="E36" s="397"/>
      <c r="F36" s="397"/>
      <c r="G36" s="333"/>
      <c r="H36" s="7"/>
      <c r="I36" s="7"/>
      <c r="J36" s="7"/>
      <c r="K36" s="355"/>
      <c r="L36" s="41"/>
    </row>
    <row r="37" spans="1:12" x14ac:dyDescent="0.25">
      <c r="A37" s="325">
        <f t="shared" si="0"/>
        <v>31</v>
      </c>
      <c r="B37" s="340" t="s">
        <v>135</v>
      </c>
      <c r="C37" s="399" t="s">
        <v>122</v>
      </c>
      <c r="D37" s="399"/>
      <c r="E37" s="399"/>
      <c r="F37" s="399"/>
      <c r="G37" s="329">
        <f>SUM(G35:G36)</f>
        <v>0</v>
      </c>
      <c r="H37" s="329">
        <v>0</v>
      </c>
      <c r="I37" s="26"/>
      <c r="J37" s="26"/>
      <c r="K37" s="328">
        <f>SUM(K35:K36)</f>
        <v>0</v>
      </c>
      <c r="L37" s="328">
        <f>SUM(L35:L36)</f>
        <v>0</v>
      </c>
    </row>
    <row r="38" spans="1:12" x14ac:dyDescent="0.25">
      <c r="A38" s="317">
        <f t="shared" si="0"/>
        <v>32</v>
      </c>
      <c r="B38" s="330" t="s">
        <v>245</v>
      </c>
      <c r="C38" s="357" t="s">
        <v>30</v>
      </c>
      <c r="D38" s="397"/>
      <c r="E38" s="397"/>
      <c r="F38" s="397"/>
      <c r="G38" s="333"/>
      <c r="H38" s="7"/>
      <c r="I38" s="7"/>
      <c r="J38" s="7"/>
      <c r="K38" s="355"/>
      <c r="L38" s="41"/>
    </row>
    <row r="39" spans="1:12" x14ac:dyDescent="0.25">
      <c r="A39" s="317">
        <f t="shared" si="0"/>
        <v>33</v>
      </c>
      <c r="B39" s="330" t="s">
        <v>246</v>
      </c>
      <c r="C39" s="357" t="s">
        <v>42</v>
      </c>
      <c r="D39" s="397"/>
      <c r="E39" s="397"/>
      <c r="F39" s="397"/>
      <c r="G39" s="333"/>
      <c r="H39" s="7"/>
      <c r="I39" s="7"/>
      <c r="J39" s="7"/>
      <c r="K39" s="355"/>
      <c r="L39" s="41"/>
    </row>
    <row r="40" spans="1:12" x14ac:dyDescent="0.25">
      <c r="A40" s="317">
        <f t="shared" si="0"/>
        <v>34</v>
      </c>
      <c r="B40" s="330" t="s">
        <v>159</v>
      </c>
      <c r="C40" s="357" t="s">
        <v>158</v>
      </c>
      <c r="D40" s="397"/>
      <c r="E40" s="397"/>
      <c r="F40" s="397"/>
      <c r="G40" s="333"/>
      <c r="H40" s="7"/>
      <c r="I40" s="7"/>
      <c r="J40" s="7"/>
      <c r="K40" s="355"/>
      <c r="L40" s="41"/>
    </row>
    <row r="41" spans="1:12" x14ac:dyDescent="0.25">
      <c r="A41" s="325">
        <f t="shared" si="0"/>
        <v>35</v>
      </c>
      <c r="B41" s="401" t="s">
        <v>123</v>
      </c>
      <c r="C41" s="399" t="s">
        <v>124</v>
      </c>
      <c r="D41" s="399"/>
      <c r="E41" s="399"/>
      <c r="F41" s="399"/>
      <c r="G41" s="329">
        <f>SUM(G38:G40)</f>
        <v>0</v>
      </c>
      <c r="H41" s="329">
        <v>0</v>
      </c>
      <c r="I41" s="26"/>
      <c r="J41" s="26"/>
      <c r="K41" s="328">
        <f>SUM(K38:K40)</f>
        <v>0</v>
      </c>
      <c r="L41" s="328">
        <f>SUM(L38:L40)</f>
        <v>0</v>
      </c>
    </row>
    <row r="42" spans="1:12" x14ac:dyDescent="0.25">
      <c r="A42" s="317">
        <f t="shared" si="0"/>
        <v>36</v>
      </c>
      <c r="B42" s="391" t="s">
        <v>363</v>
      </c>
      <c r="C42" s="392" t="s">
        <v>364</v>
      </c>
      <c r="D42" s="159"/>
      <c r="E42" s="159"/>
      <c r="F42" s="159"/>
      <c r="G42" s="159"/>
      <c r="H42" s="7"/>
      <c r="I42" s="7"/>
      <c r="J42" s="7"/>
      <c r="K42" s="7"/>
      <c r="L42" s="7"/>
    </row>
    <row r="43" spans="1:12" x14ac:dyDescent="0.25">
      <c r="A43" s="317">
        <f t="shared" si="0"/>
        <v>37</v>
      </c>
      <c r="B43" s="391" t="s">
        <v>368</v>
      </c>
      <c r="C43" s="392" t="s">
        <v>369</v>
      </c>
      <c r="D43" s="397"/>
      <c r="E43" s="397"/>
      <c r="F43" s="397"/>
      <c r="G43" s="324"/>
      <c r="H43" s="324"/>
      <c r="I43" s="324"/>
      <c r="J43" s="7"/>
      <c r="K43" s="355"/>
      <c r="L43" s="41"/>
    </row>
    <row r="44" spans="1:12" x14ac:dyDescent="0.25">
      <c r="A44" s="317">
        <f t="shared" si="0"/>
        <v>38</v>
      </c>
      <c r="B44" s="330" t="s">
        <v>247</v>
      </c>
      <c r="C44" s="357" t="s">
        <v>98</v>
      </c>
      <c r="D44" s="397"/>
      <c r="E44" s="397"/>
      <c r="F44" s="397"/>
      <c r="G44" s="324">
        <f>[2]Ovi!$I$92</f>
        <v>1490158</v>
      </c>
      <c r="H44" s="324"/>
      <c r="I44" s="324">
        <f>[2]Ovi!$I$65+[2]Ovi!$I$68</f>
        <v>1490158</v>
      </c>
      <c r="J44" s="7"/>
      <c r="K44" s="355">
        <v>2815969</v>
      </c>
      <c r="L44" s="41">
        <v>2532511</v>
      </c>
    </row>
    <row r="45" spans="1:12" x14ac:dyDescent="0.25">
      <c r="A45" s="317">
        <f t="shared" si="0"/>
        <v>39</v>
      </c>
      <c r="B45" s="330" t="s">
        <v>248</v>
      </c>
      <c r="C45" s="357" t="s">
        <v>36</v>
      </c>
      <c r="D45" s="397"/>
      <c r="E45" s="397"/>
      <c r="F45" s="397"/>
      <c r="G45" s="324">
        <f>[2]Ovi!$I$93</f>
        <v>402343</v>
      </c>
      <c r="H45" s="324"/>
      <c r="I45" s="324">
        <f>[2]Ovi!$I$69</f>
        <v>402343</v>
      </c>
      <c r="J45" s="7"/>
      <c r="K45" s="355">
        <v>760312</v>
      </c>
      <c r="L45" s="41">
        <v>683778</v>
      </c>
    </row>
    <row r="46" spans="1:12" x14ac:dyDescent="0.25">
      <c r="A46" s="325">
        <f t="shared" si="0"/>
        <v>40</v>
      </c>
      <c r="B46" s="340" t="s">
        <v>125</v>
      </c>
      <c r="C46" s="399" t="s">
        <v>126</v>
      </c>
      <c r="D46" s="399"/>
      <c r="E46" s="399"/>
      <c r="F46" s="399"/>
      <c r="G46" s="329">
        <f>SUM(G43:G45)</f>
        <v>1892501</v>
      </c>
      <c r="H46" s="329">
        <f>SUM(H43:H45)</f>
        <v>0</v>
      </c>
      <c r="I46" s="329">
        <f>SUM(I43:I45)</f>
        <v>1892501</v>
      </c>
      <c r="J46" s="26"/>
      <c r="K46" s="328">
        <f>SUM(K43:K45)</f>
        <v>3576281</v>
      </c>
      <c r="L46" s="328">
        <f>SUM(L43:L45)</f>
        <v>3216289</v>
      </c>
    </row>
    <row r="47" spans="1:12" x14ac:dyDescent="0.25">
      <c r="A47" s="317">
        <f t="shared" si="0"/>
        <v>41</v>
      </c>
      <c r="B47" s="321" t="s">
        <v>249</v>
      </c>
      <c r="C47" s="320" t="s">
        <v>35</v>
      </c>
      <c r="D47" s="332"/>
      <c r="E47" s="332"/>
      <c r="F47" s="332"/>
      <c r="G47" s="333"/>
      <c r="H47" s="7"/>
      <c r="I47" s="7"/>
      <c r="J47" s="7"/>
      <c r="K47" s="355"/>
      <c r="L47" s="41"/>
    </row>
    <row r="48" spans="1:12" x14ac:dyDescent="0.25">
      <c r="A48" s="317">
        <f t="shared" si="0"/>
        <v>42</v>
      </c>
      <c r="B48" s="321" t="s">
        <v>150</v>
      </c>
      <c r="C48" s="320" t="s">
        <v>37</v>
      </c>
      <c r="D48" s="320"/>
      <c r="E48" s="320"/>
      <c r="F48" s="320"/>
      <c r="G48" s="324"/>
      <c r="H48" s="7"/>
      <c r="I48" s="7"/>
      <c r="J48" s="7"/>
      <c r="K48" s="355"/>
      <c r="L48" s="41"/>
    </row>
    <row r="49" spans="1:984" x14ac:dyDescent="0.25">
      <c r="A49" s="325">
        <f t="shared" si="0"/>
        <v>43</v>
      </c>
      <c r="B49" s="326" t="s">
        <v>127</v>
      </c>
      <c r="C49" s="334" t="s">
        <v>128</v>
      </c>
      <c r="D49" s="334"/>
      <c r="E49" s="334"/>
      <c r="F49" s="334"/>
      <c r="G49" s="329">
        <f>SUM(G47:G48)</f>
        <v>0</v>
      </c>
      <c r="H49" s="329">
        <f>SUM(H47:H48)</f>
        <v>0</v>
      </c>
      <c r="I49" s="26"/>
      <c r="J49" s="26"/>
      <c r="K49" s="328">
        <f>SUM(K47:K48)</f>
        <v>0</v>
      </c>
      <c r="L49" s="328">
        <f>SUM(L47:L48)</f>
        <v>0</v>
      </c>
    </row>
    <row r="50" spans="1:984" ht="30" x14ac:dyDescent="0.25">
      <c r="A50" s="317">
        <f t="shared" si="0"/>
        <v>44</v>
      </c>
      <c r="B50" s="321" t="s">
        <v>250</v>
      </c>
      <c r="C50" s="320" t="s">
        <v>154</v>
      </c>
      <c r="D50" s="320"/>
      <c r="E50" s="320"/>
      <c r="F50" s="320"/>
      <c r="G50" s="324"/>
      <c r="H50" s="7"/>
      <c r="I50" s="7"/>
      <c r="J50" s="7"/>
      <c r="K50" s="355"/>
      <c r="L50" s="41"/>
    </row>
    <row r="51" spans="1:984" x14ac:dyDescent="0.25">
      <c r="A51" s="325">
        <f t="shared" si="0"/>
        <v>45</v>
      </c>
      <c r="B51" s="326" t="s">
        <v>129</v>
      </c>
      <c r="C51" s="334" t="s">
        <v>130</v>
      </c>
      <c r="D51" s="334"/>
      <c r="E51" s="334"/>
      <c r="F51" s="334"/>
      <c r="G51" s="329">
        <f>SUM(G50)</f>
        <v>0</v>
      </c>
      <c r="H51" s="329">
        <f>SUM(H50)</f>
        <v>0</v>
      </c>
      <c r="I51" s="26"/>
      <c r="J51" s="26"/>
      <c r="K51" s="328">
        <f>SUM(K50)</f>
        <v>0</v>
      </c>
      <c r="L51" s="328">
        <f>SUM(L50)</f>
        <v>0</v>
      </c>
    </row>
    <row r="52" spans="1:984" ht="37.15" customHeight="1" x14ac:dyDescent="0.25">
      <c r="A52" s="325">
        <f t="shared" si="0"/>
        <v>46</v>
      </c>
      <c r="B52" s="340" t="s">
        <v>251</v>
      </c>
      <c r="C52" s="656" t="s">
        <v>252</v>
      </c>
      <c r="D52" s="656"/>
      <c r="E52" s="656"/>
      <c r="F52" s="656"/>
      <c r="G52" s="329">
        <f>G19+G20+G34+G37+G41+G46+G49+G51</f>
        <v>227344079.32499999</v>
      </c>
      <c r="H52" s="329">
        <f>H51+H49+H46+H41+H37+H34+H20+H19</f>
        <v>213851578.32499999</v>
      </c>
      <c r="I52" s="329">
        <f>I19+I20+I34+I37+I41+I46+I49+I51</f>
        <v>13492501</v>
      </c>
      <c r="J52" s="26"/>
      <c r="K52" s="328">
        <f>K19+K20+K34+K37+K41+K46+K49+K51</f>
        <v>229068759</v>
      </c>
      <c r="L52" s="328">
        <f>L19+L20+L34+L37+L41+L46+L49+L51</f>
        <v>218446564</v>
      </c>
    </row>
    <row r="53" spans="1:984" x14ac:dyDescent="0.25">
      <c r="A53" s="341"/>
      <c r="L53" s="34"/>
    </row>
    <row r="54" spans="1:984" s="13" customFormat="1" ht="22.15" customHeight="1" x14ac:dyDescent="0.25">
      <c r="A54" s="654" t="s">
        <v>253</v>
      </c>
      <c r="B54" s="654"/>
      <c r="C54" s="654"/>
      <c r="D54" s="654"/>
      <c r="E54" s="654"/>
      <c r="F54" s="654"/>
      <c r="G54" s="654"/>
      <c r="H54" s="654"/>
      <c r="I54" s="654"/>
      <c r="J54" s="654"/>
      <c r="K54" s="20"/>
      <c r="L54" s="34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</row>
    <row r="55" spans="1:984" ht="22.15" customHeight="1" x14ac:dyDescent="0.25">
      <c r="A55" s="651" t="s">
        <v>189</v>
      </c>
      <c r="B55" s="652" t="s">
        <v>110</v>
      </c>
      <c r="C55" s="653" t="s">
        <v>210</v>
      </c>
      <c r="D55" s="653"/>
      <c r="E55" s="653"/>
      <c r="F55" s="653"/>
      <c r="G55" s="633" t="s">
        <v>190</v>
      </c>
      <c r="H55" s="634" t="s">
        <v>319</v>
      </c>
      <c r="I55" s="635"/>
      <c r="J55" s="636"/>
      <c r="K55" s="670" t="s">
        <v>366</v>
      </c>
      <c r="L55" s="670" t="s">
        <v>367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  <c r="RM55" s="16"/>
      <c r="RN55" s="16"/>
      <c r="RO55" s="16"/>
      <c r="RP55" s="16"/>
      <c r="RQ55" s="16"/>
      <c r="RR55" s="16"/>
      <c r="RS55" s="16"/>
      <c r="RT55" s="16"/>
      <c r="RU55" s="16"/>
      <c r="RV55" s="16"/>
      <c r="RW55" s="16"/>
      <c r="RX55" s="16"/>
      <c r="RY55" s="16"/>
      <c r="RZ55" s="16"/>
      <c r="SA55" s="16"/>
      <c r="SB55" s="16"/>
      <c r="SC55" s="16"/>
      <c r="SD55" s="16"/>
      <c r="SE55" s="16"/>
      <c r="SF55" s="16"/>
      <c r="SG55" s="16"/>
      <c r="SH55" s="16"/>
      <c r="SI55" s="16"/>
      <c r="SJ55" s="16"/>
      <c r="SK55" s="16"/>
      <c r="SL55" s="16"/>
      <c r="SM55" s="16"/>
      <c r="SN55" s="16"/>
      <c r="SO55" s="16"/>
      <c r="SP55" s="16"/>
      <c r="SQ55" s="16"/>
      <c r="SR55" s="16"/>
      <c r="SS55" s="16"/>
      <c r="ST55" s="16"/>
      <c r="SU55" s="16"/>
      <c r="SV55" s="16"/>
      <c r="SW55" s="16"/>
      <c r="SX55" s="16"/>
      <c r="SY55" s="16"/>
      <c r="SZ55" s="16"/>
      <c r="TA55" s="16"/>
      <c r="TB55" s="16"/>
      <c r="TC55" s="16"/>
      <c r="TD55" s="16"/>
      <c r="TE55" s="16"/>
      <c r="TF55" s="16"/>
      <c r="TG55" s="16"/>
      <c r="TH55" s="16"/>
      <c r="TI55" s="16"/>
      <c r="TJ55" s="16"/>
      <c r="TK55" s="16"/>
      <c r="TL55" s="16"/>
      <c r="TM55" s="16"/>
      <c r="TN55" s="16"/>
      <c r="TO55" s="16"/>
      <c r="TP55" s="16"/>
      <c r="TQ55" s="16"/>
      <c r="TR55" s="16"/>
      <c r="TS55" s="16"/>
      <c r="TT55" s="16"/>
      <c r="TU55" s="16"/>
      <c r="TV55" s="16"/>
      <c r="TW55" s="16"/>
      <c r="TX55" s="16"/>
      <c r="TY55" s="16"/>
      <c r="TZ55" s="16"/>
      <c r="UA55" s="16"/>
      <c r="UB55" s="16"/>
      <c r="UC55" s="16"/>
      <c r="UD55" s="16"/>
      <c r="UE55" s="16"/>
      <c r="UF55" s="16"/>
      <c r="UG55" s="16"/>
      <c r="UH55" s="16"/>
      <c r="UI55" s="16"/>
      <c r="UJ55" s="16"/>
      <c r="UK55" s="16"/>
      <c r="UL55" s="16"/>
      <c r="UM55" s="16"/>
      <c r="UN55" s="16"/>
      <c r="UO55" s="16"/>
      <c r="UP55" s="16"/>
      <c r="UQ55" s="16"/>
      <c r="UR55" s="16"/>
      <c r="US55" s="16"/>
      <c r="UT55" s="16"/>
      <c r="UU55" s="16"/>
      <c r="UV55" s="16"/>
      <c r="UW55" s="16"/>
      <c r="UX55" s="16"/>
      <c r="UY55" s="16"/>
      <c r="UZ55" s="16"/>
      <c r="VA55" s="16"/>
      <c r="VB55" s="16"/>
      <c r="VC55" s="16"/>
      <c r="VD55" s="16"/>
      <c r="VE55" s="16"/>
      <c r="VF55" s="16"/>
      <c r="VG55" s="16"/>
      <c r="VH55" s="16"/>
      <c r="VI55" s="16"/>
      <c r="VJ55" s="16"/>
      <c r="VK55" s="16"/>
      <c r="VL55" s="16"/>
      <c r="VM55" s="16"/>
      <c r="VN55" s="16"/>
      <c r="VO55" s="16"/>
      <c r="VP55" s="16"/>
      <c r="VQ55" s="16"/>
      <c r="VR55" s="16"/>
      <c r="VS55" s="16"/>
      <c r="VT55" s="16"/>
      <c r="VU55" s="16"/>
      <c r="VV55" s="16"/>
      <c r="VW55" s="16"/>
      <c r="VX55" s="16"/>
      <c r="VY55" s="16"/>
      <c r="VZ55" s="16"/>
      <c r="WA55" s="16"/>
      <c r="WB55" s="16"/>
      <c r="WC55" s="16"/>
      <c r="WD55" s="16"/>
      <c r="WE55" s="16"/>
      <c r="WF55" s="16"/>
      <c r="WG55" s="16"/>
      <c r="WH55" s="16"/>
      <c r="WI55" s="16"/>
      <c r="WJ55" s="16"/>
      <c r="WK55" s="16"/>
      <c r="WL55" s="16"/>
      <c r="WM55" s="16"/>
      <c r="WN55" s="16"/>
      <c r="WO55" s="16"/>
      <c r="WP55" s="16"/>
      <c r="WQ55" s="16"/>
      <c r="WR55" s="16"/>
      <c r="WS55" s="16"/>
      <c r="WT55" s="16"/>
      <c r="WU55" s="16"/>
      <c r="WV55" s="16"/>
      <c r="WW55" s="16"/>
      <c r="WX55" s="16"/>
      <c r="WY55" s="16"/>
      <c r="WZ55" s="16"/>
      <c r="XA55" s="16"/>
      <c r="XB55" s="16"/>
      <c r="XC55" s="16"/>
      <c r="XD55" s="16"/>
      <c r="XE55" s="16"/>
      <c r="XF55" s="16"/>
      <c r="XG55" s="16"/>
      <c r="XH55" s="16"/>
      <c r="XI55" s="16"/>
      <c r="XJ55" s="16"/>
      <c r="XK55" s="16"/>
      <c r="XL55" s="16"/>
      <c r="XM55" s="16"/>
      <c r="XN55" s="16"/>
      <c r="XO55" s="16"/>
      <c r="XP55" s="16"/>
      <c r="XQ55" s="16"/>
      <c r="XR55" s="16"/>
      <c r="XS55" s="16"/>
      <c r="XT55" s="16"/>
      <c r="XU55" s="16"/>
      <c r="XV55" s="16"/>
      <c r="XW55" s="16"/>
      <c r="XX55" s="16"/>
      <c r="XY55" s="16"/>
      <c r="XZ55" s="16"/>
      <c r="YA55" s="16"/>
      <c r="YB55" s="16"/>
      <c r="YC55" s="16"/>
      <c r="YD55" s="16"/>
      <c r="YE55" s="16"/>
      <c r="YF55" s="16"/>
      <c r="YG55" s="16"/>
      <c r="YH55" s="16"/>
      <c r="YI55" s="16"/>
      <c r="YJ55" s="16"/>
      <c r="YK55" s="16"/>
      <c r="YL55" s="16"/>
      <c r="YM55" s="16"/>
      <c r="YN55" s="16"/>
      <c r="YO55" s="16"/>
      <c r="YP55" s="16"/>
      <c r="YQ55" s="16"/>
      <c r="YR55" s="16"/>
      <c r="YS55" s="16"/>
      <c r="YT55" s="16"/>
      <c r="YU55" s="16"/>
      <c r="YV55" s="16"/>
      <c r="YW55" s="16"/>
      <c r="YX55" s="16"/>
      <c r="YY55" s="16"/>
      <c r="YZ55" s="16"/>
      <c r="ZA55" s="16"/>
      <c r="ZB55" s="16"/>
      <c r="ZC55" s="16"/>
      <c r="ZD55" s="16"/>
      <c r="ZE55" s="16"/>
      <c r="ZF55" s="16"/>
      <c r="ZG55" s="16"/>
      <c r="ZH55" s="16"/>
      <c r="ZI55" s="16"/>
      <c r="ZJ55" s="16"/>
      <c r="ZK55" s="16"/>
      <c r="ZL55" s="16"/>
      <c r="ZM55" s="16"/>
      <c r="ZN55" s="16"/>
      <c r="ZO55" s="16"/>
      <c r="ZP55" s="16"/>
      <c r="ZQ55" s="16"/>
      <c r="ZR55" s="16"/>
      <c r="ZS55" s="16"/>
      <c r="ZT55" s="16"/>
      <c r="ZU55" s="16"/>
      <c r="ZV55" s="16"/>
      <c r="ZW55" s="16"/>
      <c r="ZX55" s="16"/>
      <c r="ZY55" s="16"/>
      <c r="ZZ55" s="16"/>
      <c r="AAA55" s="16"/>
      <c r="AAB55" s="16"/>
      <c r="AAC55" s="16"/>
      <c r="AAD55" s="16"/>
      <c r="AAE55" s="16"/>
      <c r="AAF55" s="16"/>
      <c r="AAG55" s="16"/>
      <c r="AAH55" s="16"/>
      <c r="AAI55" s="16"/>
      <c r="AAJ55" s="16"/>
      <c r="AAK55" s="16"/>
      <c r="AAL55" s="16"/>
      <c r="AAM55" s="16"/>
      <c r="AAN55" s="16"/>
      <c r="AAO55" s="16"/>
      <c r="AAP55" s="16"/>
      <c r="AAQ55" s="16"/>
      <c r="AAR55" s="16"/>
      <c r="AAS55" s="16"/>
      <c r="AAT55" s="16"/>
      <c r="AAU55" s="16"/>
      <c r="AAV55" s="16"/>
      <c r="AAW55" s="16"/>
      <c r="AAX55" s="16"/>
      <c r="AAY55" s="16"/>
      <c r="AAZ55" s="16"/>
      <c r="ABA55" s="16"/>
      <c r="ABB55" s="16"/>
      <c r="ABC55" s="16"/>
      <c r="ABD55" s="16"/>
      <c r="ABE55" s="16"/>
      <c r="ABF55" s="16"/>
      <c r="ABG55" s="16"/>
      <c r="ABH55" s="16"/>
      <c r="ABI55" s="16"/>
      <c r="ABJ55" s="16"/>
      <c r="ABK55" s="16"/>
      <c r="ABL55" s="16"/>
      <c r="ABM55" s="16"/>
      <c r="ABN55" s="16"/>
      <c r="ABO55" s="16"/>
      <c r="ABP55" s="16"/>
      <c r="ABQ55" s="16"/>
      <c r="ABR55" s="16"/>
      <c r="ABS55" s="16"/>
      <c r="ABT55" s="16"/>
      <c r="ABU55" s="16"/>
      <c r="ABV55" s="16"/>
      <c r="ABW55" s="16"/>
      <c r="ABX55" s="16"/>
      <c r="ABY55" s="16"/>
      <c r="ABZ55" s="16"/>
      <c r="ACA55" s="16"/>
      <c r="ACB55" s="16"/>
      <c r="ACC55" s="16"/>
      <c r="ACD55" s="16"/>
      <c r="ACE55" s="16"/>
      <c r="ACF55" s="16"/>
      <c r="ACG55" s="16"/>
      <c r="ACH55" s="16"/>
      <c r="ACI55" s="16"/>
      <c r="ACJ55" s="16"/>
      <c r="ACK55" s="16"/>
      <c r="ACL55" s="16"/>
      <c r="ACM55" s="16"/>
      <c r="ACN55" s="16"/>
      <c r="ACO55" s="16"/>
      <c r="ACP55" s="16"/>
      <c r="ACQ55" s="16"/>
      <c r="ACR55" s="16"/>
      <c r="ACS55" s="16"/>
      <c r="ACT55" s="16"/>
      <c r="ACU55" s="16"/>
      <c r="ACV55" s="16"/>
      <c r="ACW55" s="16"/>
      <c r="ACX55" s="16"/>
      <c r="ACY55" s="16"/>
      <c r="ACZ55" s="16"/>
      <c r="ADA55" s="16"/>
      <c r="ADB55" s="16"/>
      <c r="ADC55" s="16"/>
      <c r="ADD55" s="16"/>
      <c r="ADE55" s="16"/>
      <c r="ADF55" s="16"/>
      <c r="ADG55" s="16"/>
      <c r="ADH55" s="16"/>
      <c r="ADI55" s="16"/>
      <c r="ADJ55" s="16"/>
      <c r="ADK55" s="16"/>
      <c r="ADL55" s="16"/>
      <c r="ADM55" s="16"/>
      <c r="ADN55" s="16"/>
      <c r="ADO55" s="16"/>
      <c r="ADP55" s="16"/>
      <c r="ADQ55" s="16"/>
      <c r="ADR55" s="16"/>
      <c r="ADS55" s="16"/>
      <c r="ADT55" s="16"/>
      <c r="ADU55" s="16"/>
      <c r="ADV55" s="16"/>
      <c r="ADW55" s="16"/>
      <c r="ADX55" s="16"/>
      <c r="ADY55" s="16"/>
      <c r="ADZ55" s="16"/>
      <c r="AEA55" s="16"/>
      <c r="AEB55" s="16"/>
      <c r="AEC55" s="16"/>
      <c r="AED55" s="16"/>
      <c r="AEE55" s="16"/>
      <c r="AEF55" s="16"/>
      <c r="AEG55" s="16"/>
      <c r="AEH55" s="16"/>
      <c r="AEI55" s="16"/>
      <c r="AEJ55" s="16"/>
      <c r="AEK55" s="16"/>
      <c r="AEL55" s="16"/>
      <c r="AEM55" s="16"/>
      <c r="AEN55" s="16"/>
      <c r="AEO55" s="16"/>
      <c r="AEP55" s="16"/>
      <c r="AEQ55" s="16"/>
      <c r="AER55" s="16"/>
      <c r="AES55" s="16"/>
      <c r="AET55" s="16"/>
      <c r="AEU55" s="16"/>
      <c r="AEV55" s="16"/>
      <c r="AEW55" s="16"/>
      <c r="AEX55" s="16"/>
      <c r="AEY55" s="16"/>
      <c r="AEZ55" s="16"/>
      <c r="AFA55" s="16"/>
      <c r="AFB55" s="16"/>
      <c r="AFC55" s="16"/>
      <c r="AFD55" s="16"/>
      <c r="AFE55" s="16"/>
      <c r="AFF55" s="16"/>
      <c r="AFG55" s="16"/>
      <c r="AFH55" s="16"/>
      <c r="AFI55" s="16"/>
      <c r="AFJ55" s="16"/>
      <c r="AFK55" s="16"/>
      <c r="AFL55" s="16"/>
      <c r="AFM55" s="16"/>
      <c r="AFN55" s="16"/>
      <c r="AFO55" s="16"/>
      <c r="AFP55" s="16"/>
      <c r="AFQ55" s="16"/>
      <c r="AFR55" s="16"/>
      <c r="AFS55" s="16"/>
      <c r="AFT55" s="16"/>
      <c r="AFU55" s="16"/>
      <c r="AFV55" s="16"/>
      <c r="AFW55" s="16"/>
      <c r="AFX55" s="16"/>
      <c r="AFY55" s="16"/>
      <c r="AFZ55" s="16"/>
      <c r="AGA55" s="16"/>
      <c r="AGB55" s="16"/>
      <c r="AGC55" s="16"/>
      <c r="AGD55" s="16"/>
      <c r="AGE55" s="16"/>
      <c r="AGF55" s="16"/>
      <c r="AGG55" s="16"/>
      <c r="AGH55" s="16"/>
      <c r="AGI55" s="16"/>
      <c r="AGJ55" s="16"/>
      <c r="AGK55" s="16"/>
      <c r="AGL55" s="16"/>
      <c r="AGM55" s="16"/>
      <c r="AGN55" s="16"/>
      <c r="AGO55" s="16"/>
      <c r="AGP55" s="16"/>
      <c r="AGQ55" s="16"/>
      <c r="AGR55" s="16"/>
      <c r="AGS55" s="16"/>
      <c r="AGT55" s="16"/>
      <c r="AGU55" s="16"/>
      <c r="AGV55" s="16"/>
      <c r="AGW55" s="16"/>
      <c r="AGX55" s="16"/>
      <c r="AGY55" s="16"/>
      <c r="AGZ55" s="16"/>
      <c r="AHA55" s="16"/>
      <c r="AHB55" s="16"/>
      <c r="AHC55" s="16"/>
      <c r="AHD55" s="16"/>
      <c r="AHE55" s="16"/>
      <c r="AHF55" s="16"/>
      <c r="AHG55" s="16"/>
      <c r="AHH55" s="16"/>
      <c r="AHI55" s="16"/>
      <c r="AHJ55" s="16"/>
      <c r="AHK55" s="16"/>
      <c r="AHL55" s="16"/>
      <c r="AHM55" s="16"/>
      <c r="AHN55" s="16"/>
      <c r="AHO55" s="16"/>
      <c r="AHP55" s="16"/>
      <c r="AHQ55" s="16"/>
      <c r="AHR55" s="16"/>
      <c r="AHS55" s="16"/>
      <c r="AHT55" s="16"/>
      <c r="AHU55" s="16"/>
      <c r="AHV55" s="16"/>
      <c r="AHW55" s="16"/>
      <c r="AHX55" s="16"/>
      <c r="AHY55" s="16"/>
      <c r="AHZ55" s="16"/>
      <c r="AIA55" s="16"/>
      <c r="AIB55" s="16"/>
      <c r="AIC55" s="16"/>
      <c r="AID55" s="16"/>
      <c r="AIE55" s="16"/>
      <c r="AIF55" s="16"/>
      <c r="AIG55" s="16"/>
      <c r="AIH55" s="16"/>
      <c r="AII55" s="16"/>
      <c r="AIJ55" s="16"/>
      <c r="AIK55" s="16"/>
      <c r="AIL55" s="16"/>
      <c r="AIM55" s="16"/>
      <c r="AIN55" s="16"/>
      <c r="AIO55" s="16"/>
      <c r="AIP55" s="16"/>
      <c r="AIQ55" s="16"/>
      <c r="AIR55" s="16"/>
      <c r="AIS55" s="16"/>
      <c r="AIT55" s="16"/>
      <c r="AIU55" s="16"/>
      <c r="AIV55" s="16"/>
      <c r="AIW55" s="16"/>
      <c r="AIX55" s="16"/>
      <c r="AIY55" s="16"/>
      <c r="AIZ55" s="16"/>
      <c r="AJA55" s="16"/>
      <c r="AJB55" s="16"/>
      <c r="AJC55" s="16"/>
      <c r="AJD55" s="16"/>
      <c r="AJE55" s="16"/>
      <c r="AJF55" s="16"/>
      <c r="AJG55" s="16"/>
      <c r="AJH55" s="16"/>
      <c r="AJI55" s="16"/>
      <c r="AJJ55" s="16"/>
      <c r="AJK55" s="16"/>
      <c r="AJL55" s="16"/>
      <c r="AJM55" s="16"/>
      <c r="AJN55" s="16"/>
      <c r="AJO55" s="16"/>
      <c r="AJP55" s="16"/>
      <c r="AJQ55" s="16"/>
      <c r="AJR55" s="16"/>
      <c r="AJS55" s="16"/>
      <c r="AJT55" s="16"/>
      <c r="AJU55" s="16"/>
      <c r="AJV55" s="16"/>
      <c r="AJW55" s="16"/>
      <c r="AJX55" s="16"/>
      <c r="AJY55" s="16"/>
      <c r="AJZ55" s="16"/>
      <c r="AKA55" s="16"/>
      <c r="AKB55" s="16"/>
      <c r="AKC55" s="16"/>
      <c r="AKD55" s="16"/>
      <c r="AKE55" s="16"/>
      <c r="AKF55" s="16"/>
      <c r="AKG55" s="16"/>
      <c r="AKH55" s="16"/>
      <c r="AKI55" s="16"/>
      <c r="AKJ55" s="16"/>
      <c r="AKK55" s="16"/>
      <c r="AKL55" s="16"/>
      <c r="AKM55" s="16"/>
      <c r="AKN55" s="16"/>
      <c r="AKO55" s="16"/>
      <c r="AKP55" s="16"/>
      <c r="AKQ55" s="16"/>
      <c r="AKR55" s="16"/>
      <c r="AKS55" s="16"/>
      <c r="AKT55" s="16"/>
      <c r="AKU55" s="16"/>
      <c r="AKV55" s="16"/>
    </row>
    <row r="56" spans="1:984" ht="43.5" customHeight="1" x14ac:dyDescent="0.25">
      <c r="A56" s="651"/>
      <c r="B56" s="652"/>
      <c r="C56" s="653"/>
      <c r="D56" s="653"/>
      <c r="E56" s="653"/>
      <c r="F56" s="653"/>
      <c r="G56" s="633"/>
      <c r="H56" s="316" t="s">
        <v>84</v>
      </c>
      <c r="I56" s="316" t="s">
        <v>85</v>
      </c>
      <c r="J56" s="316" t="s">
        <v>86</v>
      </c>
      <c r="K56" s="670"/>
      <c r="L56" s="670"/>
    </row>
    <row r="57" spans="1:984" s="13" customFormat="1" x14ac:dyDescent="0.25">
      <c r="A57" s="342" t="s">
        <v>359</v>
      </c>
      <c r="B57" s="330" t="s">
        <v>149</v>
      </c>
      <c r="C57" s="697" t="s">
        <v>57</v>
      </c>
      <c r="D57" s="698"/>
      <c r="E57" s="698"/>
      <c r="F57" s="699"/>
      <c r="G57" s="319"/>
      <c r="H57" s="11"/>
      <c r="I57" s="11"/>
      <c r="J57" s="11"/>
      <c r="K57" s="356"/>
      <c r="L57" s="41"/>
    </row>
    <row r="58" spans="1:984" s="13" customFormat="1" x14ac:dyDescent="0.25">
      <c r="A58" s="342" t="s">
        <v>362</v>
      </c>
      <c r="B58" s="330" t="s">
        <v>254</v>
      </c>
      <c r="C58" s="655" t="s">
        <v>162</v>
      </c>
      <c r="D58" s="655"/>
      <c r="E58" s="655"/>
      <c r="F58" s="655"/>
      <c r="G58" s="319"/>
      <c r="H58" s="11"/>
      <c r="I58" s="11"/>
      <c r="J58" s="11"/>
      <c r="K58" s="356"/>
      <c r="L58" s="41"/>
    </row>
    <row r="59" spans="1:984" s="13" customFormat="1" ht="37.15" customHeight="1" x14ac:dyDescent="0.25">
      <c r="A59" s="343" t="s">
        <v>385</v>
      </c>
      <c r="B59" s="340" t="s">
        <v>131</v>
      </c>
      <c r="C59" s="656" t="s">
        <v>132</v>
      </c>
      <c r="D59" s="656"/>
      <c r="E59" s="656"/>
      <c r="F59" s="656"/>
      <c r="G59" s="329">
        <f>SUM(G57:G58)</f>
        <v>0</v>
      </c>
      <c r="H59" s="26"/>
      <c r="I59" s="26"/>
      <c r="J59" s="26"/>
      <c r="K59" s="328">
        <f>SUM(K57:K58)</f>
        <v>0</v>
      </c>
      <c r="L59" s="328">
        <f>SUM(L57:L58)</f>
        <v>0</v>
      </c>
    </row>
    <row r="60" spans="1:984" x14ac:dyDescent="0.25">
      <c r="K60" s="34"/>
      <c r="L60" s="34"/>
    </row>
    <row r="61" spans="1:984" x14ac:dyDescent="0.25">
      <c r="A61" s="344"/>
      <c r="B61" s="345" t="s">
        <v>297</v>
      </c>
      <c r="C61" s="647"/>
      <c r="D61" s="647"/>
      <c r="E61" s="647"/>
      <c r="F61" s="647"/>
      <c r="G61" s="346">
        <f>G52+G59</f>
        <v>227344079.32499999</v>
      </c>
      <c r="H61" s="39"/>
      <c r="I61" s="39"/>
      <c r="J61" s="32"/>
      <c r="K61" s="347">
        <f>K52+K59</f>
        <v>229068759</v>
      </c>
      <c r="L61" s="347">
        <f>L52+L59</f>
        <v>218446564</v>
      </c>
    </row>
  </sheetData>
  <mergeCells count="41">
    <mergeCell ref="L5:L6"/>
    <mergeCell ref="L55:L56"/>
    <mergeCell ref="C55:F56"/>
    <mergeCell ref="G55:G56"/>
    <mergeCell ref="H55:J55"/>
    <mergeCell ref="K5:K6"/>
    <mergeCell ref="K55:K56"/>
    <mergeCell ref="C11:F11"/>
    <mergeCell ref="C52:F52"/>
    <mergeCell ref="C32:F32"/>
    <mergeCell ref="C34:F34"/>
    <mergeCell ref="C19:F19"/>
    <mergeCell ref="C20:F20"/>
    <mergeCell ref="C21:F21"/>
    <mergeCell ref="C23:F23"/>
    <mergeCell ref="C24:F24"/>
    <mergeCell ref="A1:J1"/>
    <mergeCell ref="C7:F7"/>
    <mergeCell ref="A5:A6"/>
    <mergeCell ref="B5:B6"/>
    <mergeCell ref="C5:F6"/>
    <mergeCell ref="G5:G6"/>
    <mergeCell ref="H5:J5"/>
    <mergeCell ref="A3:J3"/>
    <mergeCell ref="A4:J4"/>
    <mergeCell ref="C61:F61"/>
    <mergeCell ref="C13:F13"/>
    <mergeCell ref="C16:F16"/>
    <mergeCell ref="C17:F17"/>
    <mergeCell ref="C18:F18"/>
    <mergeCell ref="C58:F58"/>
    <mergeCell ref="C59:F59"/>
    <mergeCell ref="C57:F57"/>
    <mergeCell ref="C25:F25"/>
    <mergeCell ref="C26:F26"/>
    <mergeCell ref="C28:F28"/>
    <mergeCell ref="C29:F29"/>
    <mergeCell ref="C31:F31"/>
    <mergeCell ref="A54:J54"/>
    <mergeCell ref="A55:A56"/>
    <mergeCell ref="B55:B5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B9" sqref="B9"/>
    </sheetView>
  </sheetViews>
  <sheetFormatPr defaultRowHeight="15" x14ac:dyDescent="0.25"/>
  <cols>
    <col min="1" max="1" width="9.140625" style="501"/>
    <col min="2" max="2" width="59" style="130" customWidth="1"/>
    <col min="3" max="3" width="8.5703125" style="130" customWidth="1"/>
    <col min="4" max="4" width="1.140625" style="130" hidden="1" customWidth="1"/>
    <col min="5" max="6" width="8.85546875" style="130" hidden="1" customWidth="1"/>
    <col min="7" max="7" width="20.28515625" style="408" customWidth="1"/>
    <col min="8" max="8" width="14" style="130" bestFit="1" customWidth="1"/>
    <col min="9" max="9" width="9.85546875" style="130" bestFit="1" customWidth="1"/>
    <col min="10" max="10" width="9.140625" style="130"/>
    <col min="11" max="11" width="21.140625" style="130" customWidth="1"/>
    <col min="12" max="12" width="15.7109375" style="130" customWidth="1"/>
    <col min="13" max="16384" width="9.140625" style="130"/>
  </cols>
  <sheetData>
    <row r="1" spans="1:12" x14ac:dyDescent="0.25">
      <c r="A1" s="640" t="s">
        <v>520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2" x14ac:dyDescent="0.25">
      <c r="A2" s="481"/>
      <c r="B2" s="481"/>
      <c r="C2" s="481"/>
      <c r="D2" s="481"/>
      <c r="E2" s="481"/>
      <c r="F2" s="481"/>
      <c r="G2" s="481"/>
      <c r="H2" s="481"/>
      <c r="I2" s="481"/>
      <c r="J2" s="481"/>
    </row>
    <row r="3" spans="1:12" ht="22.15" customHeight="1" x14ac:dyDescent="0.25">
      <c r="A3" s="630" t="s">
        <v>255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2" ht="22.15" customHeight="1" x14ac:dyDescent="0.25">
      <c r="A4" s="679" t="s">
        <v>212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2" ht="22.15" customHeight="1" x14ac:dyDescent="0.25">
      <c r="A5" s="631" t="s">
        <v>189</v>
      </c>
      <c r="B5" s="632" t="s">
        <v>110</v>
      </c>
      <c r="C5" s="633" t="s">
        <v>210</v>
      </c>
      <c r="D5" s="633"/>
      <c r="E5" s="633"/>
      <c r="F5" s="633"/>
      <c r="G5" s="633" t="s">
        <v>190</v>
      </c>
      <c r="H5" s="634" t="s">
        <v>319</v>
      </c>
      <c r="I5" s="635"/>
      <c r="J5" s="636"/>
      <c r="K5" s="646" t="s">
        <v>366</v>
      </c>
      <c r="L5" s="646" t="s">
        <v>367</v>
      </c>
    </row>
    <row r="6" spans="1:12" ht="43.5" customHeight="1" x14ac:dyDescent="0.25">
      <c r="A6" s="631"/>
      <c r="B6" s="632"/>
      <c r="C6" s="633"/>
      <c r="D6" s="633"/>
      <c r="E6" s="633"/>
      <c r="F6" s="633"/>
      <c r="G6" s="633"/>
      <c r="H6" s="316" t="s">
        <v>84</v>
      </c>
      <c r="I6" s="316" t="s">
        <v>85</v>
      </c>
      <c r="J6" s="316" t="s">
        <v>86</v>
      </c>
      <c r="K6" s="646"/>
      <c r="L6" s="646"/>
    </row>
    <row r="7" spans="1:12" x14ac:dyDescent="0.25">
      <c r="A7" s="506" t="s">
        <v>384</v>
      </c>
      <c r="B7" s="373" t="s">
        <v>192</v>
      </c>
      <c r="C7" s="638" t="s">
        <v>38</v>
      </c>
      <c r="D7" s="638"/>
      <c r="E7" s="638"/>
      <c r="F7" s="638"/>
      <c r="G7" s="365"/>
      <c r="H7" s="159"/>
      <c r="I7" s="159"/>
      <c r="J7" s="159"/>
      <c r="K7" s="160"/>
      <c r="L7" s="160"/>
    </row>
    <row r="8" spans="1:12" ht="23.25" customHeight="1" x14ac:dyDescent="0.25">
      <c r="A8" s="388">
        <f>A7+1</f>
        <v>2</v>
      </c>
      <c r="B8" s="330" t="s">
        <v>140</v>
      </c>
      <c r="C8" s="638" t="s">
        <v>39</v>
      </c>
      <c r="D8" s="638"/>
      <c r="E8" s="638"/>
      <c r="F8" s="638"/>
      <c r="G8" s="365"/>
      <c r="H8" s="159"/>
      <c r="I8" s="159"/>
      <c r="J8" s="159"/>
      <c r="K8" s="160"/>
      <c r="L8" s="160"/>
    </row>
    <row r="9" spans="1:12" ht="28.9" customHeight="1" x14ac:dyDescent="0.25">
      <c r="A9" s="388">
        <f t="shared" ref="A9:A41" si="0">A8+1</f>
        <v>3</v>
      </c>
      <c r="B9" s="330" t="s">
        <v>213</v>
      </c>
      <c r="C9" s="638" t="s">
        <v>214</v>
      </c>
      <c r="D9" s="638"/>
      <c r="E9" s="638"/>
      <c r="F9" s="638"/>
      <c r="G9" s="365"/>
      <c r="H9" s="159"/>
      <c r="I9" s="159"/>
      <c r="J9" s="159"/>
      <c r="K9" s="160"/>
      <c r="L9" s="160"/>
    </row>
    <row r="10" spans="1:12" ht="28.9" customHeight="1" x14ac:dyDescent="0.25">
      <c r="A10" s="388">
        <f t="shared" si="0"/>
        <v>4</v>
      </c>
      <c r="B10" s="330" t="s">
        <v>215</v>
      </c>
      <c r="C10" s="421" t="s">
        <v>216</v>
      </c>
      <c r="D10" s="421"/>
      <c r="E10" s="421"/>
      <c r="F10" s="421"/>
      <c r="G10" s="365"/>
      <c r="H10" s="159"/>
      <c r="I10" s="159"/>
      <c r="J10" s="159"/>
      <c r="K10" s="160"/>
      <c r="L10" s="160"/>
    </row>
    <row r="11" spans="1:12" ht="28.9" customHeight="1" x14ac:dyDescent="0.25">
      <c r="A11" s="388">
        <f t="shared" si="0"/>
        <v>5</v>
      </c>
      <c r="B11" s="330" t="s">
        <v>217</v>
      </c>
      <c r="C11" s="421" t="s">
        <v>40</v>
      </c>
      <c r="D11" s="421"/>
      <c r="E11" s="421"/>
      <c r="F11" s="421"/>
      <c r="G11" s="365"/>
      <c r="H11" s="159"/>
      <c r="I11" s="159"/>
      <c r="J11" s="159"/>
      <c r="K11" s="160"/>
      <c r="L11" s="160"/>
    </row>
    <row r="12" spans="1:12" x14ac:dyDescent="0.25">
      <c r="A12" s="388">
        <f t="shared" si="0"/>
        <v>6</v>
      </c>
      <c r="B12" s="330" t="s">
        <v>196</v>
      </c>
      <c r="C12" s="638" t="s">
        <v>44</v>
      </c>
      <c r="D12" s="638"/>
      <c r="E12" s="638"/>
      <c r="F12" s="638"/>
      <c r="G12" s="365"/>
      <c r="H12" s="159"/>
      <c r="I12" s="159"/>
      <c r="J12" s="159"/>
      <c r="K12" s="160"/>
      <c r="L12" s="160"/>
    </row>
    <row r="13" spans="1:12" x14ac:dyDescent="0.25">
      <c r="A13" s="388">
        <f t="shared" si="0"/>
        <v>7</v>
      </c>
      <c r="B13" s="330" t="s">
        <v>365</v>
      </c>
      <c r="C13" s="421" t="s">
        <v>352</v>
      </c>
      <c r="D13" s="421"/>
      <c r="E13" s="421"/>
      <c r="F13" s="421"/>
      <c r="G13" s="395"/>
      <c r="H13" s="395"/>
      <c r="I13" s="395"/>
      <c r="J13" s="46"/>
      <c r="K13" s="483"/>
      <c r="L13" s="160"/>
    </row>
    <row r="14" spans="1:12" x14ac:dyDescent="0.25">
      <c r="A14" s="388">
        <f t="shared" si="0"/>
        <v>8</v>
      </c>
      <c r="B14" s="330" t="s">
        <v>199</v>
      </c>
      <c r="C14" s="638" t="s">
        <v>161</v>
      </c>
      <c r="D14" s="638"/>
      <c r="E14" s="638"/>
      <c r="F14" s="638"/>
      <c r="G14" s="365"/>
      <c r="H14" s="159"/>
      <c r="I14" s="159"/>
      <c r="J14" s="159"/>
      <c r="K14" s="160"/>
      <c r="L14" s="160"/>
    </row>
    <row r="15" spans="1:12" ht="14.45" customHeight="1" x14ac:dyDescent="0.25">
      <c r="A15" s="388">
        <f t="shared" si="0"/>
        <v>9</v>
      </c>
      <c r="B15" s="330" t="s">
        <v>201</v>
      </c>
      <c r="C15" s="638" t="s">
        <v>5</v>
      </c>
      <c r="D15" s="638"/>
      <c r="E15" s="638"/>
      <c r="F15" s="638"/>
      <c r="G15" s="365"/>
      <c r="H15" s="159"/>
      <c r="I15" s="159"/>
      <c r="J15" s="159"/>
      <c r="K15" s="160">
        <v>600000</v>
      </c>
      <c r="L15" s="160">
        <v>600000</v>
      </c>
    </row>
    <row r="16" spans="1:12" ht="22.5" customHeight="1" x14ac:dyDescent="0.25">
      <c r="A16" s="507">
        <f t="shared" si="0"/>
        <v>10</v>
      </c>
      <c r="B16" s="340" t="s">
        <v>220</v>
      </c>
      <c r="C16" s="639" t="s">
        <v>102</v>
      </c>
      <c r="D16" s="639"/>
      <c r="E16" s="639"/>
      <c r="F16" s="639"/>
      <c r="G16" s="329"/>
      <c r="H16" s="329"/>
      <c r="I16" s="329"/>
      <c r="J16" s="329"/>
      <c r="K16" s="489">
        <f>SUM(K7:K15)</f>
        <v>600000</v>
      </c>
      <c r="L16" s="489">
        <f>SUM(L7:L15)</f>
        <v>600000</v>
      </c>
    </row>
    <row r="17" spans="1:12" s="487" customFormat="1" ht="30" customHeight="1" x14ac:dyDescent="0.25">
      <c r="A17" s="388">
        <f t="shared" si="0"/>
        <v>11</v>
      </c>
      <c r="B17" s="330" t="s">
        <v>202</v>
      </c>
      <c r="C17" s="638" t="s">
        <v>97</v>
      </c>
      <c r="D17" s="638"/>
      <c r="E17" s="638"/>
      <c r="F17" s="638"/>
      <c r="G17" s="365"/>
      <c r="H17" s="485"/>
      <c r="I17" s="485"/>
      <c r="J17" s="485"/>
      <c r="K17" s="160"/>
      <c r="L17" s="486"/>
    </row>
    <row r="18" spans="1:12" s="487" customFormat="1" ht="23.45" customHeight="1" x14ac:dyDescent="0.25">
      <c r="A18" s="507">
        <f t="shared" si="0"/>
        <v>12</v>
      </c>
      <c r="B18" s="340" t="s">
        <v>221</v>
      </c>
      <c r="C18" s="639" t="s">
        <v>109</v>
      </c>
      <c r="D18" s="639"/>
      <c r="E18" s="639"/>
      <c r="F18" s="639"/>
      <c r="G18" s="329"/>
      <c r="H18" s="329"/>
      <c r="I18" s="329"/>
      <c r="J18" s="329"/>
      <c r="K18" s="508"/>
      <c r="L18" s="508"/>
    </row>
    <row r="19" spans="1:12" x14ac:dyDescent="0.25">
      <c r="A19" s="388">
        <f t="shared" si="0"/>
        <v>13</v>
      </c>
      <c r="B19" s="330" t="s">
        <v>203</v>
      </c>
      <c r="C19" s="638" t="s">
        <v>2</v>
      </c>
      <c r="D19" s="638"/>
      <c r="E19" s="638"/>
      <c r="F19" s="638"/>
      <c r="G19" s="365"/>
      <c r="H19" s="159"/>
      <c r="I19" s="159"/>
      <c r="J19" s="159"/>
      <c r="K19" s="160"/>
      <c r="L19" s="160"/>
    </row>
    <row r="20" spans="1:12" x14ac:dyDescent="0.25">
      <c r="A20" s="388">
        <f t="shared" si="0"/>
        <v>14</v>
      </c>
      <c r="B20" s="330" t="s">
        <v>204</v>
      </c>
      <c r="C20" s="638" t="s">
        <v>4</v>
      </c>
      <c r="D20" s="638"/>
      <c r="E20" s="638"/>
      <c r="F20" s="638"/>
      <c r="G20" s="365"/>
      <c r="H20" s="159"/>
      <c r="I20" s="159"/>
      <c r="J20" s="159"/>
      <c r="K20" s="160"/>
      <c r="L20" s="160"/>
    </row>
    <row r="21" spans="1:12" x14ac:dyDescent="0.25">
      <c r="A21" s="388">
        <f t="shared" si="0"/>
        <v>15</v>
      </c>
      <c r="B21" s="330" t="s">
        <v>205</v>
      </c>
      <c r="C21" s="638" t="s">
        <v>3</v>
      </c>
      <c r="D21" s="638"/>
      <c r="E21" s="638"/>
      <c r="F21" s="638"/>
      <c r="G21" s="365"/>
      <c r="H21" s="159"/>
      <c r="I21" s="159"/>
      <c r="J21" s="159"/>
      <c r="K21" s="160"/>
      <c r="L21" s="160"/>
    </row>
    <row r="22" spans="1:12" x14ac:dyDescent="0.25">
      <c r="A22" s="388">
        <f t="shared" si="0"/>
        <v>16</v>
      </c>
      <c r="B22" s="330" t="s">
        <v>206</v>
      </c>
      <c r="C22" s="638" t="s">
        <v>54</v>
      </c>
      <c r="D22" s="638"/>
      <c r="E22" s="638"/>
      <c r="F22" s="638"/>
      <c r="G22" s="365"/>
      <c r="H22" s="159"/>
      <c r="I22" s="159"/>
      <c r="J22" s="159"/>
      <c r="K22" s="160"/>
      <c r="L22" s="160"/>
    </row>
    <row r="23" spans="1:12" x14ac:dyDescent="0.25">
      <c r="A23" s="396">
        <f t="shared" si="0"/>
        <v>17</v>
      </c>
      <c r="B23" s="340" t="s">
        <v>223</v>
      </c>
      <c r="C23" s="639" t="s">
        <v>104</v>
      </c>
      <c r="D23" s="639"/>
      <c r="E23" s="639"/>
      <c r="F23" s="639"/>
      <c r="G23" s="329"/>
      <c r="H23" s="329"/>
      <c r="I23" s="329"/>
      <c r="J23" s="329"/>
      <c r="K23" s="508"/>
      <c r="L23" s="508"/>
    </row>
    <row r="24" spans="1:12" x14ac:dyDescent="0.25">
      <c r="A24" s="388">
        <f t="shared" si="0"/>
        <v>18</v>
      </c>
      <c r="B24" s="330" t="s">
        <v>144</v>
      </c>
      <c r="C24" s="638" t="s">
        <v>58</v>
      </c>
      <c r="D24" s="638"/>
      <c r="E24" s="638"/>
      <c r="F24" s="638"/>
      <c r="G24" s="365"/>
      <c r="H24" s="159"/>
      <c r="I24" s="159"/>
      <c r="J24" s="159"/>
      <c r="K24" s="160">
        <v>19043</v>
      </c>
      <c r="L24" s="160">
        <v>19043</v>
      </c>
    </row>
    <row r="25" spans="1:12" x14ac:dyDescent="0.25">
      <c r="A25" s="388">
        <f t="shared" si="0"/>
        <v>19</v>
      </c>
      <c r="B25" s="330" t="s">
        <v>142</v>
      </c>
      <c r="C25" s="638" t="s">
        <v>7</v>
      </c>
      <c r="D25" s="638"/>
      <c r="E25" s="638"/>
      <c r="F25" s="638"/>
      <c r="G25" s="365">
        <f>[2]Bev.Könyv.!$D$22</f>
        <v>306600</v>
      </c>
      <c r="H25" s="365"/>
      <c r="I25" s="365">
        <f>[2]Bev.Könyv.!$D$8</f>
        <v>306600</v>
      </c>
      <c r="J25" s="159"/>
      <c r="K25" s="160">
        <v>364098</v>
      </c>
      <c r="L25" s="160">
        <v>364098</v>
      </c>
    </row>
    <row r="26" spans="1:12" x14ac:dyDescent="0.25">
      <c r="A26" s="388">
        <f t="shared" si="0"/>
        <v>20</v>
      </c>
      <c r="B26" s="330" t="s">
        <v>145</v>
      </c>
      <c r="C26" s="638" t="s">
        <v>43</v>
      </c>
      <c r="D26" s="638"/>
      <c r="E26" s="638"/>
      <c r="F26" s="638"/>
      <c r="G26" s="365"/>
      <c r="H26" s="159"/>
      <c r="I26" s="485"/>
      <c r="J26" s="159"/>
      <c r="K26" s="160"/>
      <c r="L26" s="160"/>
    </row>
    <row r="27" spans="1:12" x14ac:dyDescent="0.25">
      <c r="A27" s="388">
        <f t="shared" si="0"/>
        <v>21</v>
      </c>
      <c r="B27" s="330" t="s">
        <v>143</v>
      </c>
      <c r="C27" s="638" t="s">
        <v>0</v>
      </c>
      <c r="D27" s="638"/>
      <c r="E27" s="638"/>
      <c r="F27" s="638"/>
      <c r="G27" s="365"/>
      <c r="H27" s="159"/>
      <c r="I27" s="159"/>
      <c r="J27" s="159"/>
      <c r="K27" s="160">
        <v>31000</v>
      </c>
      <c r="L27" s="160">
        <v>31000</v>
      </c>
    </row>
    <row r="28" spans="1:12" x14ac:dyDescent="0.25">
      <c r="A28" s="388">
        <f t="shared" si="0"/>
        <v>22</v>
      </c>
      <c r="B28" s="330" t="s">
        <v>146</v>
      </c>
      <c r="C28" s="638" t="s">
        <v>27</v>
      </c>
      <c r="D28" s="638"/>
      <c r="E28" s="638"/>
      <c r="F28" s="638"/>
      <c r="G28" s="365"/>
      <c r="H28" s="159"/>
      <c r="I28" s="159"/>
      <c r="J28" s="159"/>
      <c r="K28" s="160"/>
      <c r="L28" s="160"/>
    </row>
    <row r="29" spans="1:12" x14ac:dyDescent="0.25">
      <c r="A29" s="388">
        <f t="shared" si="0"/>
        <v>23</v>
      </c>
      <c r="B29" s="330" t="s">
        <v>34</v>
      </c>
      <c r="C29" s="638" t="s">
        <v>33</v>
      </c>
      <c r="D29" s="638"/>
      <c r="E29" s="638"/>
      <c r="F29" s="638"/>
      <c r="G29" s="365">
        <f>[2]Bev.Könyv.!$D$23</f>
        <v>113400</v>
      </c>
      <c r="H29" s="365"/>
      <c r="I29" s="365">
        <f>[2]Bev.Könyv.!$D$9</f>
        <v>113400</v>
      </c>
      <c r="J29" s="159"/>
      <c r="K29" s="160">
        <v>113400</v>
      </c>
      <c r="L29" s="160">
        <v>89539</v>
      </c>
    </row>
    <row r="30" spans="1:12" x14ac:dyDescent="0.25">
      <c r="A30" s="388">
        <f t="shared" si="0"/>
        <v>24</v>
      </c>
      <c r="B30" s="330" t="s">
        <v>377</v>
      </c>
      <c r="C30" s="421" t="s">
        <v>378</v>
      </c>
      <c r="D30" s="421"/>
      <c r="E30" s="421"/>
      <c r="F30" s="421"/>
      <c r="G30" s="365"/>
      <c r="H30" s="365"/>
      <c r="I30" s="365"/>
      <c r="J30" s="159"/>
      <c r="K30" s="160"/>
      <c r="L30" s="160"/>
    </row>
    <row r="31" spans="1:12" x14ac:dyDescent="0.25">
      <c r="A31" s="388">
        <f t="shared" si="0"/>
        <v>25</v>
      </c>
      <c r="B31" s="330" t="s">
        <v>370</v>
      </c>
      <c r="C31" s="421" t="s">
        <v>371</v>
      </c>
      <c r="D31" s="421"/>
      <c r="E31" s="421"/>
      <c r="F31" s="421"/>
      <c r="G31" s="365"/>
      <c r="H31" s="365"/>
      <c r="I31" s="365"/>
      <c r="J31" s="159"/>
      <c r="K31" s="160">
        <v>1068</v>
      </c>
      <c r="L31" s="160">
        <v>1068</v>
      </c>
    </row>
    <row r="32" spans="1:12" x14ac:dyDescent="0.25">
      <c r="A32" s="388">
        <f t="shared" si="0"/>
        <v>26</v>
      </c>
      <c r="B32" s="330" t="s">
        <v>379</v>
      </c>
      <c r="C32" s="421" t="s">
        <v>351</v>
      </c>
      <c r="D32" s="421"/>
      <c r="E32" s="421"/>
      <c r="F32" s="421"/>
      <c r="G32" s="395"/>
      <c r="H32" s="395"/>
      <c r="I32" s="395"/>
      <c r="J32" s="159"/>
      <c r="K32" s="160"/>
      <c r="L32" s="160"/>
    </row>
    <row r="33" spans="1:12" x14ac:dyDescent="0.25">
      <c r="A33" s="396">
        <v>27</v>
      </c>
      <c r="B33" s="340" t="s">
        <v>229</v>
      </c>
      <c r="C33" s="639" t="s">
        <v>105</v>
      </c>
      <c r="D33" s="639"/>
      <c r="E33" s="639"/>
      <c r="F33" s="639"/>
      <c r="G33" s="329">
        <f>SUM(G24:G29)</f>
        <v>420000</v>
      </c>
      <c r="H33" s="329"/>
      <c r="I33" s="329">
        <f>SUM(I25:I29)</f>
        <v>420000</v>
      </c>
      <c r="J33" s="329"/>
      <c r="K33" s="389">
        <f>SUM(K24:K31)</f>
        <v>528609</v>
      </c>
      <c r="L33" s="389">
        <f>SUM(L24:L31)</f>
        <v>504748</v>
      </c>
    </row>
    <row r="34" spans="1:12" x14ac:dyDescent="0.25">
      <c r="A34" s="388">
        <f t="shared" si="0"/>
        <v>28</v>
      </c>
      <c r="B34" s="330" t="s">
        <v>299</v>
      </c>
      <c r="C34" s="421" t="s">
        <v>298</v>
      </c>
      <c r="D34" s="397"/>
      <c r="E34" s="397"/>
      <c r="F34" s="397"/>
      <c r="G34" s="333"/>
      <c r="H34" s="159"/>
      <c r="I34" s="159"/>
      <c r="J34" s="159"/>
      <c r="K34" s="160"/>
      <c r="L34" s="160"/>
    </row>
    <row r="35" spans="1:12" x14ac:dyDescent="0.25">
      <c r="A35" s="396">
        <f t="shared" si="0"/>
        <v>29</v>
      </c>
      <c r="B35" s="340" t="s">
        <v>67</v>
      </c>
      <c r="C35" s="422" t="s">
        <v>298</v>
      </c>
      <c r="D35" s="422"/>
      <c r="E35" s="422"/>
      <c r="F35" s="422"/>
      <c r="G35" s="329"/>
      <c r="H35" s="329"/>
      <c r="I35" s="329"/>
      <c r="J35" s="329"/>
      <c r="K35" s="508"/>
      <c r="L35" s="508"/>
    </row>
    <row r="36" spans="1:12" ht="24.75" customHeight="1" x14ac:dyDescent="0.25">
      <c r="A36" s="388">
        <f t="shared" si="0"/>
        <v>30</v>
      </c>
      <c r="B36" s="330" t="s">
        <v>207</v>
      </c>
      <c r="C36" s="638" t="s">
        <v>208</v>
      </c>
      <c r="D36" s="638"/>
      <c r="E36" s="638"/>
      <c r="F36" s="638"/>
      <c r="G36" s="365"/>
      <c r="H36" s="159"/>
      <c r="I36" s="159"/>
      <c r="J36" s="159"/>
      <c r="K36" s="160"/>
      <c r="L36" s="160"/>
    </row>
    <row r="37" spans="1:12" ht="24.75" customHeight="1" x14ac:dyDescent="0.25">
      <c r="A37" s="388">
        <f t="shared" si="0"/>
        <v>31</v>
      </c>
      <c r="B37" s="330" t="s">
        <v>373</v>
      </c>
      <c r="C37" s="421" t="s">
        <v>374</v>
      </c>
      <c r="D37" s="421"/>
      <c r="E37" s="421"/>
      <c r="F37" s="421"/>
      <c r="G37" s="403"/>
      <c r="H37" s="403"/>
      <c r="I37" s="403"/>
      <c r="J37" s="404"/>
      <c r="K37" s="160"/>
      <c r="L37" s="160"/>
    </row>
    <row r="38" spans="1:12" x14ac:dyDescent="0.25">
      <c r="A38" s="396">
        <v>31</v>
      </c>
      <c r="B38" s="340" t="s">
        <v>230</v>
      </c>
      <c r="C38" s="639" t="s">
        <v>112</v>
      </c>
      <c r="D38" s="639"/>
      <c r="E38" s="639"/>
      <c r="F38" s="639"/>
      <c r="G38" s="329"/>
      <c r="H38" s="329"/>
      <c r="I38" s="329"/>
      <c r="J38" s="329"/>
      <c r="K38" s="508"/>
      <c r="L38" s="508"/>
    </row>
    <row r="39" spans="1:12" x14ac:dyDescent="0.25">
      <c r="A39" s="388">
        <f t="shared" si="0"/>
        <v>32</v>
      </c>
      <c r="B39" s="330" t="s">
        <v>231</v>
      </c>
      <c r="C39" s="421" t="s">
        <v>141</v>
      </c>
      <c r="D39" s="397"/>
      <c r="E39" s="397"/>
      <c r="F39" s="397"/>
      <c r="G39" s="333"/>
      <c r="H39" s="159"/>
      <c r="I39" s="159"/>
      <c r="J39" s="159"/>
      <c r="K39" s="160"/>
      <c r="L39" s="160"/>
    </row>
    <row r="40" spans="1:12" s="158" customFormat="1" ht="28.9" customHeight="1" x14ac:dyDescent="0.25">
      <c r="A40" s="396">
        <f t="shared" si="0"/>
        <v>33</v>
      </c>
      <c r="B40" s="340" t="s">
        <v>115</v>
      </c>
      <c r="C40" s="639" t="s">
        <v>116</v>
      </c>
      <c r="D40" s="639"/>
      <c r="E40" s="639"/>
      <c r="F40" s="639"/>
      <c r="G40" s="329"/>
      <c r="H40" s="329"/>
      <c r="I40" s="329"/>
      <c r="J40" s="329"/>
      <c r="K40" s="508"/>
      <c r="L40" s="389"/>
    </row>
    <row r="41" spans="1:12" ht="37.15" customHeight="1" x14ac:dyDescent="0.25">
      <c r="A41" s="396">
        <f t="shared" si="0"/>
        <v>34</v>
      </c>
      <c r="B41" s="340" t="s">
        <v>232</v>
      </c>
      <c r="C41" s="639" t="s">
        <v>209</v>
      </c>
      <c r="D41" s="639"/>
      <c r="E41" s="639"/>
      <c r="F41" s="639"/>
      <c r="G41" s="329">
        <f>G16+G18+G23+G33+G38+G40</f>
        <v>420000</v>
      </c>
      <c r="H41" s="329"/>
      <c r="I41" s="329">
        <f>I16+I18+I23+I33+I35+I38+I40</f>
        <v>420000</v>
      </c>
      <c r="J41" s="329"/>
      <c r="K41" s="489">
        <f>K16+K18+K23+K33+K35+K38+K40</f>
        <v>1128609</v>
      </c>
      <c r="L41" s="489">
        <f>L16+L18+L23+L33+L35+L38+L40</f>
        <v>1104748</v>
      </c>
    </row>
    <row r="42" spans="1:12" x14ac:dyDescent="0.25">
      <c r="A42" s="407"/>
      <c r="K42" s="162"/>
      <c r="L42" s="162"/>
    </row>
    <row r="43" spans="1:12" s="487" customFormat="1" ht="22.15" customHeight="1" x14ac:dyDescent="0.25">
      <c r="A43" s="637" t="s">
        <v>233</v>
      </c>
      <c r="B43" s="637"/>
      <c r="C43" s="637"/>
      <c r="D43" s="637"/>
      <c r="E43" s="637"/>
      <c r="F43" s="637"/>
      <c r="G43" s="637"/>
      <c r="H43" s="637"/>
      <c r="I43" s="637"/>
      <c r="J43" s="637"/>
      <c r="K43" s="162"/>
      <c r="L43" s="497"/>
    </row>
    <row r="44" spans="1:12" ht="22.15" customHeight="1" x14ac:dyDescent="0.25">
      <c r="A44" s="631" t="s">
        <v>189</v>
      </c>
      <c r="B44" s="632" t="s">
        <v>110</v>
      </c>
      <c r="C44" s="633" t="s">
        <v>210</v>
      </c>
      <c r="D44" s="633"/>
      <c r="E44" s="633"/>
      <c r="F44" s="633"/>
      <c r="G44" s="633" t="s">
        <v>190</v>
      </c>
      <c r="H44" s="634" t="s">
        <v>319</v>
      </c>
      <c r="I44" s="635"/>
      <c r="J44" s="636"/>
      <c r="K44" s="646" t="s">
        <v>366</v>
      </c>
      <c r="L44" s="646" t="s">
        <v>367</v>
      </c>
    </row>
    <row r="45" spans="1:12" ht="43.5" customHeight="1" x14ac:dyDescent="0.25">
      <c r="A45" s="631"/>
      <c r="B45" s="632"/>
      <c r="C45" s="633"/>
      <c r="D45" s="633"/>
      <c r="E45" s="633"/>
      <c r="F45" s="633"/>
      <c r="G45" s="633"/>
      <c r="H45" s="316" t="s">
        <v>84</v>
      </c>
      <c r="I45" s="316" t="s">
        <v>85</v>
      </c>
      <c r="J45" s="316" t="s">
        <v>86</v>
      </c>
      <c r="K45" s="646"/>
      <c r="L45" s="646"/>
    </row>
    <row r="46" spans="1:12" s="487" customFormat="1" x14ac:dyDescent="0.25">
      <c r="A46" s="499" t="s">
        <v>222</v>
      </c>
      <c r="B46" s="330" t="s">
        <v>235</v>
      </c>
      <c r="C46" s="638" t="s">
        <v>6</v>
      </c>
      <c r="D46" s="638"/>
      <c r="E46" s="638"/>
      <c r="F46" s="638"/>
      <c r="G46" s="365">
        <f>[2]Bev.Könyv.!$D$24</f>
        <v>260724</v>
      </c>
      <c r="H46" s="365">
        <f>[3]Bev.Könyv.!$D$14</f>
        <v>260724</v>
      </c>
      <c r="I46" s="485"/>
      <c r="J46" s="485"/>
      <c r="K46" s="160">
        <v>260724</v>
      </c>
      <c r="L46" s="486">
        <v>260724</v>
      </c>
    </row>
    <row r="47" spans="1:12" s="487" customFormat="1" x14ac:dyDescent="0.25">
      <c r="A47" s="499" t="s">
        <v>224</v>
      </c>
      <c r="B47" s="330" t="s">
        <v>236</v>
      </c>
      <c r="C47" s="638" t="s">
        <v>237</v>
      </c>
      <c r="D47" s="638"/>
      <c r="E47" s="638"/>
      <c r="F47" s="638"/>
      <c r="G47" s="365"/>
      <c r="H47" s="485"/>
      <c r="I47" s="485"/>
      <c r="J47" s="485"/>
      <c r="K47" s="160"/>
      <c r="L47" s="486"/>
    </row>
    <row r="48" spans="1:12" s="487" customFormat="1" x14ac:dyDescent="0.25">
      <c r="A48" s="388">
        <v>37</v>
      </c>
      <c r="B48" s="330" t="s">
        <v>375</v>
      </c>
      <c r="C48" s="509" t="s">
        <v>376</v>
      </c>
      <c r="D48" s="510"/>
      <c r="E48" s="510"/>
      <c r="F48" s="511"/>
      <c r="G48" s="365"/>
      <c r="H48" s="485"/>
      <c r="I48" s="485"/>
      <c r="J48" s="512"/>
      <c r="K48" s="160"/>
      <c r="L48" s="486"/>
    </row>
    <row r="49" spans="1:12" s="487" customFormat="1" x14ac:dyDescent="0.25">
      <c r="A49" s="499" t="s">
        <v>226</v>
      </c>
      <c r="B49" s="330" t="s">
        <v>256</v>
      </c>
      <c r="C49" s="509" t="s">
        <v>99</v>
      </c>
      <c r="D49" s="510"/>
      <c r="E49" s="510"/>
      <c r="F49" s="511"/>
      <c r="G49" s="365">
        <f>[2]Bev.Könyv.!$D$25</f>
        <v>14163413</v>
      </c>
      <c r="H49" s="365">
        <f>[2]Bev.Könyv.!$D$25</f>
        <v>14163413</v>
      </c>
      <c r="I49" s="485"/>
      <c r="J49" s="485"/>
      <c r="K49" s="160">
        <v>14811413</v>
      </c>
      <c r="L49" s="486">
        <v>13958467</v>
      </c>
    </row>
    <row r="50" spans="1:12" s="487" customFormat="1" ht="37.15" customHeight="1" x14ac:dyDescent="0.25">
      <c r="A50" s="500" t="s">
        <v>227</v>
      </c>
      <c r="B50" s="340" t="s">
        <v>107</v>
      </c>
      <c r="C50" s="641" t="s">
        <v>108</v>
      </c>
      <c r="D50" s="642"/>
      <c r="E50" s="642"/>
      <c r="F50" s="643"/>
      <c r="G50" s="329">
        <f>SUM(G46:G49)</f>
        <v>14424137</v>
      </c>
      <c r="H50" s="329">
        <f>SUM(H46:H49)</f>
        <v>14424137</v>
      </c>
      <c r="I50" s="405"/>
      <c r="J50" s="405"/>
      <c r="K50" s="489">
        <f>SUM(K46:K49)</f>
        <v>15072137</v>
      </c>
      <c r="L50" s="489">
        <f>SUM(L46:L49)</f>
        <v>14219191</v>
      </c>
    </row>
    <row r="51" spans="1:12" x14ac:dyDescent="0.25">
      <c r="K51" s="162"/>
      <c r="L51" s="162"/>
    </row>
    <row r="52" spans="1:12" x14ac:dyDescent="0.25">
      <c r="A52" s="500"/>
      <c r="B52" s="340" t="s">
        <v>296</v>
      </c>
      <c r="C52" s="639"/>
      <c r="D52" s="639"/>
      <c r="E52" s="639"/>
      <c r="F52" s="639"/>
      <c r="G52" s="329">
        <f>G41+G50</f>
        <v>14844137</v>
      </c>
      <c r="H52" s="329"/>
      <c r="I52" s="405"/>
      <c r="J52" s="405"/>
      <c r="K52" s="489">
        <f>K41+K50</f>
        <v>16200746</v>
      </c>
      <c r="L52" s="489">
        <f>L41+L50</f>
        <v>15323939</v>
      </c>
    </row>
    <row r="53" spans="1:12" x14ac:dyDescent="0.25">
      <c r="K53" s="162"/>
      <c r="L53" s="162"/>
    </row>
    <row r="54" spans="1:12" x14ac:dyDescent="0.25">
      <c r="K54" s="162"/>
      <c r="L54" s="162"/>
    </row>
    <row r="55" spans="1:12" x14ac:dyDescent="0.25">
      <c r="K55" s="162"/>
      <c r="L55" s="162"/>
    </row>
    <row r="56" spans="1:12" x14ac:dyDescent="0.25">
      <c r="K56" s="162"/>
      <c r="L56" s="162"/>
    </row>
    <row r="57" spans="1:12" x14ac:dyDescent="0.25">
      <c r="K57" s="162"/>
      <c r="L57" s="162"/>
    </row>
  </sheetData>
  <mergeCells count="47">
    <mergeCell ref="K5:K6"/>
    <mergeCell ref="L5:L6"/>
    <mergeCell ref="K44:K45"/>
    <mergeCell ref="L44:L45"/>
    <mergeCell ref="A43:J43"/>
    <mergeCell ref="A44:A45"/>
    <mergeCell ref="B44:B45"/>
    <mergeCell ref="C44:F45"/>
    <mergeCell ref="G44:G45"/>
    <mergeCell ref="H44:J44"/>
    <mergeCell ref="C33:F33"/>
    <mergeCell ref="C36:F36"/>
    <mergeCell ref="C38:F38"/>
    <mergeCell ref="C40:F40"/>
    <mergeCell ref="C41:F41"/>
    <mergeCell ref="A1:J1"/>
    <mergeCell ref="C17:F17"/>
    <mergeCell ref="C7:F7"/>
    <mergeCell ref="C8:F8"/>
    <mergeCell ref="C9:F9"/>
    <mergeCell ref="C12:F12"/>
    <mergeCell ref="C14:F14"/>
    <mergeCell ref="C15:F15"/>
    <mergeCell ref="C16:F16"/>
    <mergeCell ref="A5:A6"/>
    <mergeCell ref="B5:B6"/>
    <mergeCell ref="C5:F6"/>
    <mergeCell ref="G5:G6"/>
    <mergeCell ref="H5:J5"/>
    <mergeCell ref="A3:J3"/>
    <mergeCell ref="A4:J4"/>
    <mergeCell ref="C52:F52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:F46"/>
    <mergeCell ref="C47:F47"/>
    <mergeCell ref="C50:F5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bev.össz..</vt:lpstr>
      <vt:lpstr>kiad.össz..</vt:lpstr>
      <vt:lpstr>önk.bev.</vt:lpstr>
      <vt:lpstr>önk.kiad.</vt:lpstr>
      <vt:lpstr>hivatal bev.</vt:lpstr>
      <vt:lpstr>hivatal kiad.</vt:lpstr>
      <vt:lpstr>óvoda bev.</vt:lpstr>
      <vt:lpstr>óvoda kiad.</vt:lpstr>
      <vt:lpstr>könyvtár bev.</vt:lpstr>
      <vt:lpstr>könyvtár kiad.</vt:lpstr>
      <vt:lpstr>beruházás</vt:lpstr>
      <vt:lpstr>tartalék</vt:lpstr>
      <vt:lpstr>maradvány</vt:lpstr>
      <vt:lpstr>Mérleg</vt:lpstr>
      <vt:lpstr>Létszám</vt:lpstr>
      <vt:lpstr>Felhasználás</vt:lpstr>
      <vt:lpstr>Közvetett támogatások</vt:lpstr>
      <vt:lpstr>Több éves kihatás</vt:lpstr>
      <vt:lpstr>Felh.</vt:lpstr>
      <vt:lpstr>Adósság</vt:lpstr>
      <vt:lpstr>EU</vt:lpstr>
      <vt:lpstr>Eredménykimutatás</vt:lpstr>
      <vt:lpstr>Vagyonkimutatás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Némethné Povázson Éva</dc:creator>
  <cp:lastModifiedBy>User</cp:lastModifiedBy>
  <cp:lastPrinted>2022-05-16T11:06:12Z</cp:lastPrinted>
  <dcterms:created xsi:type="dcterms:W3CDTF">2015-01-18T20:49:08Z</dcterms:created>
  <dcterms:modified xsi:type="dcterms:W3CDTF">2022-05-19T11:53:08Z</dcterms:modified>
</cp:coreProperties>
</file>