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árszámadás\Lajosnak küldeni\Testületnek\"/>
    </mc:Choice>
  </mc:AlternateContent>
  <bookViews>
    <workbookView xWindow="0" yWindow="0" windowWidth="20490" windowHeight="7755" tabRatio="656" firstSheet="6"/>
  </bookViews>
  <sheets>
    <sheet name="bev.össz.." sheetId="40" r:id="rId1"/>
    <sheet name="kiad.össz.." sheetId="41" r:id="rId2"/>
    <sheet name="önk.bev." sheetId="52" r:id="rId3"/>
    <sheet name="önk.kiad." sheetId="53" r:id="rId4"/>
    <sheet name="hivatal bev." sheetId="54" r:id="rId5"/>
    <sheet name="hivatal kiad." sheetId="55" r:id="rId6"/>
    <sheet name="óvoda bev." sheetId="56" r:id="rId7"/>
    <sheet name="óvoda kiad." sheetId="57" r:id="rId8"/>
    <sheet name="könyvtár bev." sheetId="58" r:id="rId9"/>
    <sheet name="könyvtár kiad." sheetId="59" r:id="rId10"/>
    <sheet name="beruházás" sheetId="61" r:id="rId11"/>
    <sheet name="tartalék" sheetId="62" r:id="rId12"/>
    <sheet name="maradvány" sheetId="63" r:id="rId13"/>
    <sheet name="Mérleg" sheetId="31" r:id="rId14"/>
  </sheets>
  <externalReferences>
    <externalReference r:id="rId15"/>
    <externalReference r:id="rId16"/>
    <externalReference r:id="rId17"/>
  </externalReferences>
  <definedNames>
    <definedName name="_xlcn.CsatoltTáblázat_Táblázat4" hidden="1">#REF!</definedName>
  </definedNames>
  <calcPr calcId="152511"/>
</workbook>
</file>

<file path=xl/calcChain.xml><?xml version="1.0" encoding="utf-8"?>
<calcChain xmlns="http://schemas.openxmlformats.org/spreadsheetml/2006/main">
  <c r="K7" i="61" l="1"/>
  <c r="E25" i="61"/>
  <c r="F25" i="61"/>
  <c r="G25" i="61"/>
  <c r="H25" i="61"/>
  <c r="I25" i="61"/>
  <c r="J25" i="61"/>
  <c r="K25" i="61"/>
  <c r="D25" i="61"/>
  <c r="C25" i="61"/>
  <c r="K6" i="61"/>
  <c r="M25" i="63" l="1"/>
  <c r="N25" i="63" s="1"/>
  <c r="F25" i="63"/>
  <c r="D25" i="63"/>
  <c r="C25" i="63"/>
  <c r="B25" i="63"/>
  <c r="N24" i="63"/>
  <c r="N23" i="63"/>
  <c r="K23" i="63"/>
  <c r="J23" i="63"/>
  <c r="I23" i="63"/>
  <c r="H23" i="63"/>
  <c r="E23" i="63"/>
  <c r="H22" i="63"/>
  <c r="E22" i="63"/>
  <c r="H21" i="63"/>
  <c r="H20" i="63"/>
  <c r="H19" i="63"/>
  <c r="J18" i="63"/>
  <c r="I18" i="63"/>
  <c r="K18" i="63" s="1"/>
  <c r="H18" i="63"/>
  <c r="I17" i="63"/>
  <c r="G17" i="63"/>
  <c r="H17" i="63" s="1"/>
  <c r="H6" i="63" s="1"/>
  <c r="E17" i="63"/>
  <c r="I16" i="63"/>
  <c r="H16" i="63"/>
  <c r="I15" i="63"/>
  <c r="H15" i="63"/>
  <c r="K14" i="63"/>
  <c r="J14" i="63"/>
  <c r="I14" i="63"/>
  <c r="H14" i="63"/>
  <c r="E14" i="63"/>
  <c r="J13" i="63"/>
  <c r="I13" i="63"/>
  <c r="K13" i="63" s="1"/>
  <c r="H13" i="63"/>
  <c r="E13" i="63"/>
  <c r="J12" i="63"/>
  <c r="I12" i="63"/>
  <c r="K12" i="63" s="1"/>
  <c r="H12" i="63"/>
  <c r="E12" i="63"/>
  <c r="J11" i="63"/>
  <c r="I11" i="63"/>
  <c r="K11" i="63" s="1"/>
  <c r="H11" i="63"/>
  <c r="E11" i="63"/>
  <c r="K10" i="63"/>
  <c r="J10" i="63"/>
  <c r="I10" i="63"/>
  <c r="H10" i="63"/>
  <c r="E10" i="63"/>
  <c r="J9" i="63"/>
  <c r="I9" i="63"/>
  <c r="K9" i="63" s="1"/>
  <c r="H9" i="63"/>
  <c r="E9" i="63"/>
  <c r="E25" i="63" s="1"/>
  <c r="J8" i="63"/>
  <c r="I8" i="63"/>
  <c r="K8" i="63" s="1"/>
  <c r="H8" i="63"/>
  <c r="E8" i="63"/>
  <c r="J7" i="63"/>
  <c r="I7" i="63"/>
  <c r="K7" i="63" s="1"/>
  <c r="H7" i="63"/>
  <c r="E7" i="63"/>
  <c r="F6" i="63"/>
  <c r="G25" i="63" l="1"/>
  <c r="H25" i="63" s="1"/>
  <c r="N26" i="63" s="1"/>
  <c r="J17" i="63"/>
  <c r="J25" i="63" s="1"/>
  <c r="I25" i="63"/>
  <c r="G6" i="63"/>
  <c r="K17" i="63" l="1"/>
  <c r="K25" i="63" s="1"/>
  <c r="L64" i="53"/>
  <c r="L56" i="52"/>
  <c r="L55" i="52"/>
  <c r="L54" i="52"/>
  <c r="L34" i="40" l="1"/>
  <c r="L35" i="40"/>
  <c r="L36" i="40"/>
  <c r="L37" i="40"/>
  <c r="L38" i="40"/>
  <c r="L39" i="40"/>
  <c r="L40" i="40"/>
  <c r="L31" i="40"/>
  <c r="L32" i="40"/>
  <c r="L33" i="40"/>
  <c r="G21" i="31"/>
  <c r="G19" i="31"/>
  <c r="G18" i="31"/>
  <c r="G17" i="31"/>
  <c r="G15" i="31"/>
  <c r="G14" i="31"/>
  <c r="G13" i="31"/>
  <c r="G12" i="31"/>
  <c r="G11" i="31"/>
  <c r="C20" i="31"/>
  <c r="C18" i="31"/>
  <c r="C17" i="31"/>
  <c r="C16" i="31"/>
  <c r="C14" i="31"/>
  <c r="C13" i="31"/>
  <c r="C12" i="31"/>
  <c r="C11" i="31"/>
  <c r="G15" i="62"/>
  <c r="F15" i="62"/>
  <c r="D5" i="62"/>
  <c r="D6" i="62"/>
  <c r="D7" i="62"/>
  <c r="D8" i="62"/>
  <c r="D9" i="62"/>
  <c r="D10" i="62"/>
  <c r="D11" i="62"/>
  <c r="D12" i="62"/>
  <c r="D13" i="62"/>
  <c r="D14" i="62"/>
  <c r="D4" i="62"/>
  <c r="L43" i="41" l="1"/>
  <c r="L44" i="41"/>
  <c r="L45" i="41"/>
  <c r="L46" i="41"/>
  <c r="N41" i="55"/>
  <c r="L42" i="53"/>
  <c r="L8" i="41"/>
  <c r="L9" i="41"/>
  <c r="L10" i="41"/>
  <c r="L11" i="41"/>
  <c r="L12" i="41"/>
  <c r="L13" i="41"/>
  <c r="L14" i="41"/>
  <c r="L15" i="41"/>
  <c r="L16" i="41"/>
  <c r="L17" i="41"/>
  <c r="L18" i="41"/>
  <c r="L20" i="41"/>
  <c r="L21" i="41"/>
  <c r="L22" i="41"/>
  <c r="L23" i="41"/>
  <c r="L24" i="41"/>
  <c r="L25" i="41"/>
  <c r="L26" i="41"/>
  <c r="L27" i="41"/>
  <c r="L28" i="41"/>
  <c r="L29" i="41"/>
  <c r="L30" i="41"/>
  <c r="L31" i="41"/>
  <c r="L32" i="41"/>
  <c r="L33" i="41"/>
  <c r="L35" i="41"/>
  <c r="L36" i="41"/>
  <c r="L38" i="41"/>
  <c r="L39" i="41"/>
  <c r="L40" i="41"/>
  <c r="L48" i="41"/>
  <c r="L7" i="41"/>
  <c r="A31" i="54"/>
  <c r="A8" i="56"/>
  <c r="A9" i="56" s="1"/>
  <c r="A10" i="56" s="1"/>
  <c r="A11" i="56" s="1"/>
  <c r="A12" i="56" s="1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A28" i="56" s="1"/>
  <c r="A29" i="56" s="1"/>
  <c r="A30" i="56" s="1"/>
  <c r="A31" i="56" s="1"/>
  <c r="A32" i="56" s="1"/>
  <c r="A33" i="56" s="1"/>
  <c r="A34" i="56" s="1"/>
  <c r="A35" i="56" s="1"/>
  <c r="A36" i="56" s="1"/>
  <c r="A37" i="56" s="1"/>
  <c r="A38" i="56" s="1"/>
  <c r="A39" i="56" s="1"/>
  <c r="A40" i="56" s="1"/>
  <c r="A41" i="56" s="1"/>
  <c r="I59" i="41"/>
  <c r="L59" i="41"/>
  <c r="L58" i="41"/>
  <c r="L48" i="40"/>
  <c r="L49" i="40"/>
  <c r="L50" i="40"/>
  <c r="L9" i="40"/>
  <c r="L10" i="40"/>
  <c r="L11" i="40"/>
  <c r="L12" i="40"/>
  <c r="L13" i="40"/>
  <c r="L14" i="40"/>
  <c r="L15" i="40"/>
  <c r="L16" i="40"/>
  <c r="L18" i="40"/>
  <c r="L20" i="40"/>
  <c r="L21" i="40"/>
  <c r="L22" i="40"/>
  <c r="L23" i="40"/>
  <c r="L25" i="40"/>
  <c r="L26" i="40"/>
  <c r="L27" i="40"/>
  <c r="L28" i="40"/>
  <c r="L29" i="40"/>
  <c r="L30" i="40"/>
  <c r="A8" i="59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31" i="59" s="1"/>
  <c r="A32" i="59" s="1"/>
  <c r="A35" i="59" s="1"/>
  <c r="A36" i="59" s="1"/>
  <c r="A37" i="59" s="1"/>
  <c r="A38" i="59" s="1"/>
  <c r="A39" i="59" s="1"/>
  <c r="A40" i="59" s="1"/>
  <c r="A41" i="59" s="1"/>
  <c r="A42" i="59" s="1"/>
  <c r="A43" i="59" s="1"/>
  <c r="A8" i="57"/>
  <c r="A9" i="57" s="1"/>
  <c r="A10" i="57" s="1"/>
  <c r="A11" i="57" s="1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23" i="57" s="1"/>
  <c r="A24" i="57" s="1"/>
  <c r="A25" i="57" s="1"/>
  <c r="A26" i="57" s="1"/>
  <c r="A27" i="57" s="1"/>
  <c r="A28" i="57" s="1"/>
  <c r="A29" i="57" s="1"/>
  <c r="A30" i="57" s="1"/>
  <c r="A31" i="57" s="1"/>
  <c r="A32" i="57" s="1"/>
  <c r="A33" i="57" s="1"/>
  <c r="A34" i="57" s="1"/>
  <c r="A35" i="57" s="1"/>
  <c r="A36" i="57" s="1"/>
  <c r="A37" i="57" s="1"/>
  <c r="A38" i="57" s="1"/>
  <c r="A39" i="57" s="1"/>
  <c r="A40" i="57" s="1"/>
  <c r="A41" i="57" s="1"/>
  <c r="A42" i="57" s="1"/>
  <c r="A43" i="57" s="1"/>
  <c r="A44" i="57" s="1"/>
  <c r="A45" i="57" s="1"/>
  <c r="A9" i="55"/>
  <c r="A10" i="55" s="1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8" i="55"/>
  <c r="A8" i="4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8" i="53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5" i="53" l="1"/>
  <c r="A36" i="53" s="1"/>
  <c r="A37" i="53" s="1"/>
  <c r="A38" i="53" s="1"/>
  <c r="A39" i="53" s="1"/>
  <c r="A40" i="53" s="1"/>
  <c r="A41" i="53" s="1"/>
  <c r="A42" i="53" s="1"/>
  <c r="A43" i="53" s="1"/>
  <c r="A44" i="53" s="1"/>
  <c r="A33" i="53"/>
  <c r="L47" i="41"/>
  <c r="A35" i="4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33" i="41"/>
  <c r="A44" i="59"/>
  <c r="A45" i="59" s="1"/>
  <c r="A46" i="59" s="1"/>
  <c r="A47" i="59" s="1"/>
  <c r="A48" i="59" s="1"/>
  <c r="A49" i="59" s="1"/>
  <c r="A50" i="59" s="1"/>
  <c r="A51" i="59" s="1"/>
  <c r="A52" i="59" s="1"/>
  <c r="A46" i="57"/>
  <c r="A47" i="57" s="1"/>
  <c r="A48" i="57" s="1"/>
  <c r="A49" i="57" s="1"/>
  <c r="A50" i="57" s="1"/>
  <c r="A51" i="57" s="1"/>
  <c r="A52" i="57" s="1"/>
  <c r="A34" i="55"/>
  <c r="A35" i="55" s="1"/>
  <c r="A36" i="55" s="1"/>
  <c r="A37" i="55" s="1"/>
  <c r="A38" i="55" s="1"/>
  <c r="A39" i="55" s="1"/>
  <c r="A40" i="55" s="1"/>
  <c r="A41" i="55" s="1"/>
  <c r="A42" i="55" s="1"/>
  <c r="A43" i="55" s="1"/>
  <c r="A46" i="53"/>
  <c r="A47" i="53" s="1"/>
  <c r="A48" i="53" s="1"/>
  <c r="A49" i="53" s="1"/>
  <c r="A50" i="53" s="1"/>
  <c r="A51" i="53" s="1"/>
  <c r="A52" i="53" s="1"/>
  <c r="A53" i="53" s="1"/>
  <c r="A48" i="54"/>
  <c r="A8" i="54"/>
  <c r="A9" i="54" s="1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2" i="54" s="1"/>
  <c r="A33" i="54" s="1"/>
  <c r="A34" i="54" s="1"/>
  <c r="A35" i="54" s="1"/>
  <c r="A36" i="54" s="1"/>
  <c r="A39" i="54" s="1"/>
  <c r="A40" i="54" s="1"/>
  <c r="A41" i="54" s="1"/>
  <c r="A8" i="58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L47" i="40"/>
  <c r="L51" i="40" s="1"/>
  <c r="A33" i="40"/>
  <c r="L8" i="40"/>
  <c r="L51" i="57"/>
  <c r="L51" i="41" s="1"/>
  <c r="L52" i="41" s="1"/>
  <c r="L49" i="57"/>
  <c r="L49" i="41" s="1"/>
  <c r="L41" i="57"/>
  <c r="L41" i="41" s="1"/>
  <c r="L37" i="57"/>
  <c r="L46" i="57"/>
  <c r="L34" i="57"/>
  <c r="L19" i="57"/>
  <c r="N59" i="55"/>
  <c r="M59" i="55"/>
  <c r="G59" i="55"/>
  <c r="N46" i="55"/>
  <c r="M46" i="55"/>
  <c r="K46" i="55"/>
  <c r="H46" i="55"/>
  <c r="I45" i="55"/>
  <c r="G45" i="55"/>
  <c r="I44" i="55"/>
  <c r="G44" i="55"/>
  <c r="N34" i="55"/>
  <c r="M34" i="55"/>
  <c r="K34" i="55"/>
  <c r="H31" i="55"/>
  <c r="G31" i="55"/>
  <c r="H30" i="55"/>
  <c r="G30" i="55"/>
  <c r="H29" i="55"/>
  <c r="G29" i="55"/>
  <c r="H28" i="55"/>
  <c r="G28" i="55"/>
  <c r="H25" i="55"/>
  <c r="G25" i="55"/>
  <c r="H24" i="55"/>
  <c r="G24" i="55"/>
  <c r="H23" i="55"/>
  <c r="G23" i="55"/>
  <c r="H22" i="55"/>
  <c r="G22" i="55"/>
  <c r="H21" i="55"/>
  <c r="G21" i="55"/>
  <c r="H20" i="55"/>
  <c r="G20" i="55"/>
  <c r="N19" i="55"/>
  <c r="M19" i="55"/>
  <c r="L19" i="55"/>
  <c r="L52" i="55" s="1"/>
  <c r="K19" i="55"/>
  <c r="H18" i="55"/>
  <c r="G18" i="55"/>
  <c r="H17" i="55"/>
  <c r="G17" i="55"/>
  <c r="H15" i="55"/>
  <c r="G15" i="55"/>
  <c r="H13" i="55"/>
  <c r="G13" i="55"/>
  <c r="H12" i="55"/>
  <c r="G12" i="55"/>
  <c r="H11" i="55"/>
  <c r="G11" i="55"/>
  <c r="G10" i="55"/>
  <c r="G9" i="55"/>
  <c r="H8" i="55"/>
  <c r="G8" i="55"/>
  <c r="H7" i="55"/>
  <c r="G7" i="55"/>
  <c r="L50" i="54"/>
  <c r="L52" i="54" s="1"/>
  <c r="K50" i="54"/>
  <c r="K52" i="54" s="1"/>
  <c r="H49" i="54"/>
  <c r="G49" i="54"/>
  <c r="H46" i="54"/>
  <c r="G46" i="54"/>
  <c r="G41" i="54"/>
  <c r="G34" i="55" l="1"/>
  <c r="A34" i="58"/>
  <c r="A35" i="58" s="1"/>
  <c r="A36" i="58" s="1"/>
  <c r="A39" i="58" s="1"/>
  <c r="A40" i="58" s="1"/>
  <c r="A41" i="58" s="1"/>
  <c r="A30" i="58"/>
  <c r="A31" i="58" s="1"/>
  <c r="A32" i="58" s="1"/>
  <c r="L52" i="57"/>
  <c r="L42" i="41"/>
  <c r="M52" i="55"/>
  <c r="M61" i="55" s="1"/>
  <c r="K52" i="55"/>
  <c r="A37" i="58"/>
  <c r="A45" i="55"/>
  <c r="A46" i="55" s="1"/>
  <c r="A47" i="55" s="1"/>
  <c r="A48" i="55" s="1"/>
  <c r="A49" i="55" s="1"/>
  <c r="A50" i="55" s="1"/>
  <c r="A51" i="55" s="1"/>
  <c r="A52" i="55" s="1"/>
  <c r="I46" i="55"/>
  <c r="I52" i="55" s="1"/>
  <c r="H19" i="55"/>
  <c r="H34" i="55"/>
  <c r="G46" i="55"/>
  <c r="G19" i="55"/>
  <c r="A37" i="54"/>
  <c r="H50" i="54"/>
  <c r="G50" i="54"/>
  <c r="G52" i="54" s="1"/>
  <c r="N52" i="55"/>
  <c r="G52" i="55" l="1"/>
  <c r="G61" i="55" s="1"/>
  <c r="H52" i="55"/>
  <c r="N61" i="55"/>
  <c r="L50" i="56" l="1"/>
  <c r="L35" i="56"/>
  <c r="L33" i="56"/>
  <c r="H23" i="53" l="1"/>
  <c r="L38" i="52" l="1"/>
  <c r="A40" i="40"/>
  <c r="A41" i="40" s="1"/>
  <c r="A42" i="40" s="1"/>
  <c r="A47" i="52"/>
  <c r="A48" i="52" s="1"/>
  <c r="A49" i="52" s="1"/>
  <c r="A50" i="52" s="1"/>
  <c r="A32" i="52"/>
  <c r="L60" i="53"/>
  <c r="L52" i="53"/>
  <c r="L50" i="53"/>
  <c r="L50" i="41" s="1"/>
  <c r="L47" i="53"/>
  <c r="L37" i="53"/>
  <c r="L37" i="41" s="1"/>
  <c r="L34" i="53"/>
  <c r="L19" i="53"/>
  <c r="L50" i="52"/>
  <c r="L40" i="52"/>
  <c r="L41" i="40" s="1"/>
  <c r="L35" i="52"/>
  <c r="L33" i="52"/>
  <c r="L23" i="52"/>
  <c r="L24" i="40" s="1"/>
  <c r="L18" i="52"/>
  <c r="L16" i="52"/>
  <c r="L41" i="52" l="1"/>
  <c r="L53" i="53"/>
  <c r="L62" i="53" l="1"/>
  <c r="L52" i="52"/>
  <c r="L50" i="58"/>
  <c r="A48" i="40"/>
  <c r="A49" i="40" s="1"/>
  <c r="A50" i="40" s="1"/>
  <c r="A51" i="40" s="1"/>
  <c r="L33" i="58"/>
  <c r="L16" i="58"/>
  <c r="L17" i="40" s="1"/>
  <c r="L46" i="59"/>
  <c r="A59" i="41"/>
  <c r="A60" i="41" s="1"/>
  <c r="L34" i="59"/>
  <c r="L34" i="41" s="1"/>
  <c r="L19" i="59"/>
  <c r="L19" i="41" s="1"/>
  <c r="L53" i="41" s="1"/>
  <c r="L41" i="58" l="1"/>
  <c r="L52" i="59"/>
  <c r="L61" i="59" l="1"/>
  <c r="L52" i="58"/>
  <c r="K34" i="59"/>
  <c r="K19" i="59"/>
  <c r="K50" i="58"/>
  <c r="K33" i="58"/>
  <c r="L59" i="57"/>
  <c r="L61" i="57" s="1"/>
  <c r="K59" i="57"/>
  <c r="K51" i="57"/>
  <c r="K49" i="57"/>
  <c r="K46" i="57"/>
  <c r="K41" i="57"/>
  <c r="K37" i="57"/>
  <c r="K34" i="57"/>
  <c r="K19" i="57"/>
  <c r="K50" i="56"/>
  <c r="L40" i="56"/>
  <c r="K40" i="56"/>
  <c r="L38" i="56"/>
  <c r="K38" i="56"/>
  <c r="K35" i="56"/>
  <c r="K23" i="56"/>
  <c r="L18" i="56"/>
  <c r="L19" i="40" s="1"/>
  <c r="L42" i="40" s="1"/>
  <c r="L53" i="40" s="1"/>
  <c r="K18" i="56"/>
  <c r="K41" i="56" s="1"/>
  <c r="K52" i="56" s="1"/>
  <c r="K33" i="56"/>
  <c r="K60" i="53"/>
  <c r="K52" i="53"/>
  <c r="K50" i="53"/>
  <c r="K47" i="53"/>
  <c r="K42" i="53"/>
  <c r="K37" i="53"/>
  <c r="K53" i="53" s="1"/>
  <c r="K62" i="53" s="1"/>
  <c r="K34" i="53"/>
  <c r="K19" i="53"/>
  <c r="K52" i="57" l="1"/>
  <c r="K41" i="58"/>
  <c r="K52" i="58" s="1"/>
  <c r="L41" i="56"/>
  <c r="L52" i="56" s="1"/>
  <c r="K52" i="59"/>
  <c r="K50" i="52"/>
  <c r="K40" i="52"/>
  <c r="K38" i="52"/>
  <c r="K35" i="52"/>
  <c r="K33" i="52"/>
  <c r="A33" i="52"/>
  <c r="K23" i="52"/>
  <c r="K18" i="52"/>
  <c r="A14" i="52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K11" i="52"/>
  <c r="L60" i="41"/>
  <c r="L62" i="41" s="1"/>
  <c r="K60" i="41"/>
  <c r="K52" i="41"/>
  <c r="K50" i="41"/>
  <c r="K47" i="41"/>
  <c r="K42" i="41"/>
  <c r="K37" i="41"/>
  <c r="K34" i="41"/>
  <c r="K19" i="41"/>
  <c r="K51" i="40"/>
  <c r="K41" i="40"/>
  <c r="K39" i="40"/>
  <c r="K36" i="40"/>
  <c r="K34" i="40"/>
  <c r="A34" i="40"/>
  <c r="K24" i="40"/>
  <c r="K19" i="40"/>
  <c r="A18" i="40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K12" i="40"/>
  <c r="K17" i="40" s="1"/>
  <c r="K61" i="59" l="1"/>
  <c r="K53" i="41"/>
  <c r="K62" i="41" s="1"/>
  <c r="K16" i="52"/>
  <c r="K41" i="52" s="1"/>
  <c r="K61" i="57"/>
  <c r="K42" i="40"/>
  <c r="K53" i="40" s="1"/>
  <c r="A34" i="52"/>
  <c r="A35" i="52" s="1"/>
  <c r="A36" i="52" s="1"/>
  <c r="A37" i="52" s="1"/>
  <c r="A38" i="52" s="1"/>
  <c r="A39" i="52" s="1"/>
  <c r="A40" i="52" s="1"/>
  <c r="A41" i="52" s="1"/>
  <c r="A35" i="40"/>
  <c r="A36" i="40" s="1"/>
  <c r="A37" i="40" s="1"/>
  <c r="A38" i="40" s="1"/>
  <c r="K52" i="52" l="1"/>
  <c r="I19" i="52" l="1"/>
  <c r="H15" i="52" l="1"/>
  <c r="H16" i="40" s="1"/>
  <c r="I45" i="57" l="1"/>
  <c r="I44" i="57"/>
  <c r="I46" i="57" s="1"/>
  <c r="I49" i="53"/>
  <c r="H49" i="53"/>
  <c r="I46" i="53"/>
  <c r="H48" i="53"/>
  <c r="H48" i="41" s="1"/>
  <c r="I45" i="53"/>
  <c r="I48" i="53"/>
  <c r="I50" i="53" l="1"/>
  <c r="I48" i="41"/>
  <c r="I47" i="53"/>
  <c r="I34" i="57"/>
  <c r="I52" i="57" s="1"/>
  <c r="H31" i="57"/>
  <c r="H22" i="57"/>
  <c r="I29" i="58"/>
  <c r="I25" i="58"/>
  <c r="H27" i="52"/>
  <c r="H28" i="40" s="1"/>
  <c r="I20" i="52"/>
  <c r="I21" i="40" s="1"/>
  <c r="H20" i="40"/>
  <c r="I15" i="52"/>
  <c r="I16" i="40" s="1"/>
  <c r="H41" i="53"/>
  <c r="I33" i="58" l="1"/>
  <c r="I41" i="58" s="1"/>
  <c r="I16" i="53" l="1"/>
  <c r="H16" i="53"/>
  <c r="I19" i="59" l="1"/>
  <c r="I52" i="59" s="1"/>
  <c r="I20" i="53"/>
  <c r="H20" i="59"/>
  <c r="H32" i="59"/>
  <c r="H20" i="57"/>
  <c r="H8" i="57"/>
  <c r="H58" i="53"/>
  <c r="H58" i="41" s="1"/>
  <c r="H25" i="53"/>
  <c r="H24" i="53"/>
  <c r="H49" i="58" l="1"/>
  <c r="H49" i="56"/>
  <c r="H46" i="52"/>
  <c r="G7" i="59" l="1"/>
  <c r="H7" i="59"/>
  <c r="G7" i="57"/>
  <c r="H7" i="57"/>
  <c r="H36" i="53"/>
  <c r="H17" i="52"/>
  <c r="H18" i="40" s="1"/>
  <c r="I36" i="52"/>
  <c r="I37" i="40" s="1"/>
  <c r="I37" i="53" l="1"/>
  <c r="G46" i="56"/>
  <c r="G29" i="56"/>
  <c r="G28" i="56"/>
  <c r="G25" i="56"/>
  <c r="G46" i="58"/>
  <c r="G29" i="58"/>
  <c r="G25" i="58"/>
  <c r="G32" i="59"/>
  <c r="G31" i="59"/>
  <c r="G30" i="59"/>
  <c r="G29" i="59"/>
  <c r="G25" i="59"/>
  <c r="G24" i="59"/>
  <c r="G23" i="59"/>
  <c r="G22" i="59"/>
  <c r="G21" i="59"/>
  <c r="G20" i="59"/>
  <c r="G18" i="59"/>
  <c r="G15" i="59"/>
  <c r="G13" i="59"/>
  <c r="G11" i="59"/>
  <c r="G10" i="59"/>
  <c r="G8" i="59"/>
  <c r="G29" i="57"/>
  <c r="G28" i="57"/>
  <c r="G26" i="57"/>
  <c r="G25" i="57"/>
  <c r="G24" i="57"/>
  <c r="G23" i="57"/>
  <c r="G21" i="57"/>
  <c r="G20" i="57"/>
  <c r="G17" i="57"/>
  <c r="G15" i="57"/>
  <c r="G13" i="57"/>
  <c r="G12" i="57"/>
  <c r="G11" i="57"/>
  <c r="G8" i="57"/>
  <c r="G51" i="53"/>
  <c r="G36" i="53"/>
  <c r="G46" i="52"/>
  <c r="G39" i="52"/>
  <c r="G36" i="52"/>
  <c r="G34" i="52"/>
  <c r="G29" i="52"/>
  <c r="G28" i="52"/>
  <c r="G27" i="52"/>
  <c r="G26" i="52"/>
  <c r="G25" i="52"/>
  <c r="G24" i="52"/>
  <c r="G22" i="52"/>
  <c r="G20" i="52"/>
  <c r="G19" i="52"/>
  <c r="G17" i="52"/>
  <c r="G15" i="52"/>
  <c r="G14" i="52"/>
  <c r="G12" i="52"/>
  <c r="G8" i="52"/>
  <c r="G7" i="52"/>
  <c r="G58" i="53"/>
  <c r="G58" i="41" s="1"/>
  <c r="G49" i="53"/>
  <c r="G46" i="53"/>
  <c r="G45" i="53"/>
  <c r="G40" i="53"/>
  <c r="G32" i="53"/>
  <c r="G31" i="53"/>
  <c r="G29" i="53"/>
  <c r="G27" i="53"/>
  <c r="G26" i="53"/>
  <c r="G23" i="53"/>
  <c r="G21" i="53"/>
  <c r="G18" i="53"/>
  <c r="G17" i="53"/>
  <c r="H15" i="53"/>
  <c r="G15" i="53"/>
  <c r="G13" i="53"/>
  <c r="G12" i="53"/>
  <c r="G11" i="53"/>
  <c r="G10" i="53"/>
  <c r="G8" i="53"/>
  <c r="G7" i="53"/>
  <c r="I39" i="53"/>
  <c r="G39" i="53"/>
  <c r="G16" i="52" l="1"/>
  <c r="H32" i="53" l="1"/>
  <c r="H31" i="53"/>
  <c r="H29" i="53"/>
  <c r="H28" i="53"/>
  <c r="I27" i="53"/>
  <c r="H26" i="53"/>
  <c r="H21" i="53"/>
  <c r="I18" i="53"/>
  <c r="H17" i="53"/>
  <c r="H12" i="53"/>
  <c r="H11" i="53"/>
  <c r="H8" i="53"/>
  <c r="H7" i="53"/>
  <c r="I58" i="41" l="1"/>
  <c r="I60" i="41" l="1"/>
  <c r="I51" i="41"/>
  <c r="I52" i="41" s="1"/>
  <c r="I49" i="41"/>
  <c r="I46" i="41"/>
  <c r="I45" i="41"/>
  <c r="I41" i="41"/>
  <c r="H39" i="41"/>
  <c r="I36" i="41"/>
  <c r="I35" i="41"/>
  <c r="I32" i="41"/>
  <c r="I30" i="41"/>
  <c r="I29" i="41"/>
  <c r="I28" i="41"/>
  <c r="H27" i="41"/>
  <c r="I26" i="41"/>
  <c r="I25" i="41"/>
  <c r="I24" i="41"/>
  <c r="I23" i="41"/>
  <c r="I21" i="41"/>
  <c r="I17" i="41"/>
  <c r="I47" i="41" l="1"/>
  <c r="I50" i="41"/>
  <c r="I37" i="41"/>
  <c r="H9" i="41"/>
  <c r="H19" i="40"/>
  <c r="I41" i="40"/>
  <c r="I39" i="40"/>
  <c r="H31" i="59"/>
  <c r="H30" i="59"/>
  <c r="H29" i="59"/>
  <c r="H25" i="59"/>
  <c r="H24" i="59"/>
  <c r="H23" i="59"/>
  <c r="H22" i="59"/>
  <c r="H21" i="59"/>
  <c r="H15" i="59"/>
  <c r="H13" i="59"/>
  <c r="H11" i="59"/>
  <c r="H10" i="59"/>
  <c r="H8" i="59"/>
  <c r="H46" i="58"/>
  <c r="H51" i="57"/>
  <c r="H49" i="57"/>
  <c r="H29" i="57"/>
  <c r="H28" i="57"/>
  <c r="H26" i="57"/>
  <c r="H25" i="57"/>
  <c r="H24" i="57"/>
  <c r="H23" i="57"/>
  <c r="H21" i="57"/>
  <c r="H17" i="57"/>
  <c r="H15" i="57"/>
  <c r="H14" i="57"/>
  <c r="H14" i="41" s="1"/>
  <c r="H13" i="57"/>
  <c r="H12" i="57"/>
  <c r="H11" i="57"/>
  <c r="H10" i="57"/>
  <c r="H28" i="56"/>
  <c r="I25" i="56"/>
  <c r="I26" i="40" s="1"/>
  <c r="H25" i="56"/>
  <c r="H46" i="56"/>
  <c r="I20" i="41"/>
  <c r="H51" i="53"/>
  <c r="H49" i="41"/>
  <c r="H40" i="53"/>
  <c r="I40" i="53"/>
  <c r="I40" i="41" s="1"/>
  <c r="H36" i="41"/>
  <c r="H35" i="41"/>
  <c r="H32" i="41"/>
  <c r="I31" i="41"/>
  <c r="I27" i="41"/>
  <c r="H34" i="53"/>
  <c r="I16" i="41"/>
  <c r="H16" i="41"/>
  <c r="H10" i="53"/>
  <c r="H19" i="53" s="1"/>
  <c r="J40" i="52"/>
  <c r="J38" i="52"/>
  <c r="J35" i="52"/>
  <c r="J33" i="52"/>
  <c r="J23" i="52"/>
  <c r="J18" i="52"/>
  <c r="J16" i="52"/>
  <c r="J50" i="52"/>
  <c r="J41" i="52"/>
  <c r="I50" i="52"/>
  <c r="I38" i="52"/>
  <c r="I39" i="52"/>
  <c r="I40" i="52" s="1"/>
  <c r="H34" i="52"/>
  <c r="H35" i="52" s="1"/>
  <c r="H19" i="59" l="1"/>
  <c r="H47" i="40"/>
  <c r="H40" i="41"/>
  <c r="H42" i="53"/>
  <c r="H34" i="59"/>
  <c r="H10" i="41"/>
  <c r="H37" i="41"/>
  <c r="H46" i="41"/>
  <c r="H50" i="56"/>
  <c r="H33" i="56"/>
  <c r="H41" i="56" s="1"/>
  <c r="H46" i="57"/>
  <c r="H37" i="53"/>
  <c r="H41" i="41"/>
  <c r="H47" i="53"/>
  <c r="H45" i="41"/>
  <c r="H52" i="53"/>
  <c r="H51" i="41"/>
  <c r="H52" i="41" s="1"/>
  <c r="I34" i="53"/>
  <c r="I22" i="41"/>
  <c r="I34" i="41" s="1"/>
  <c r="H26" i="41"/>
  <c r="I42" i="53"/>
  <c r="I39" i="41"/>
  <c r="I42" i="41" s="1"/>
  <c r="H19" i="57"/>
  <c r="H34" i="57"/>
  <c r="H50" i="58"/>
  <c r="I19" i="53"/>
  <c r="I33" i="56"/>
  <c r="I41" i="56" s="1"/>
  <c r="H42" i="41" l="1"/>
  <c r="H52" i="59"/>
  <c r="I53" i="53"/>
  <c r="H52" i="57"/>
  <c r="H47" i="41"/>
  <c r="I17" i="40"/>
  <c r="H28" i="52"/>
  <c r="H29" i="40" s="1"/>
  <c r="I29" i="52"/>
  <c r="I30" i="40" s="1"/>
  <c r="I24" i="52"/>
  <c r="H18" i="52"/>
  <c r="H12" i="52"/>
  <c r="H13" i="40" s="1"/>
  <c r="H11" i="52"/>
  <c r="H12" i="40" s="1"/>
  <c r="H8" i="52"/>
  <c r="H9" i="40" s="1"/>
  <c r="H7" i="52"/>
  <c r="H8" i="40" s="1"/>
  <c r="H39" i="52"/>
  <c r="H40" i="52" s="1"/>
  <c r="I22" i="52"/>
  <c r="I23" i="40" s="1"/>
  <c r="I21" i="52"/>
  <c r="I25" i="52"/>
  <c r="H29" i="52"/>
  <c r="H30" i="40" s="1"/>
  <c r="I34" i="52"/>
  <c r="I26" i="52"/>
  <c r="I27" i="40" s="1"/>
  <c r="H25" i="52"/>
  <c r="H17" i="40" l="1"/>
  <c r="H33" i="52"/>
  <c r="H26" i="40"/>
  <c r="H34" i="40" s="1"/>
  <c r="H50" i="52"/>
  <c r="H23" i="52"/>
  <c r="H24" i="40"/>
  <c r="I33" i="52"/>
  <c r="I25" i="40"/>
  <c r="I34" i="40" s="1"/>
  <c r="I16" i="52"/>
  <c r="I18" i="52"/>
  <c r="I19" i="40" s="1"/>
  <c r="I18" i="40"/>
  <c r="I35" i="52"/>
  <c r="I35" i="40"/>
  <c r="I36" i="40" s="1"/>
  <c r="I23" i="52"/>
  <c r="I24" i="40"/>
  <c r="H38" i="52"/>
  <c r="H39" i="40"/>
  <c r="H16" i="52"/>
  <c r="G14" i="57"/>
  <c r="G10" i="57"/>
  <c r="G52" i="53"/>
  <c r="H41" i="52" l="1"/>
  <c r="G37" i="53"/>
  <c r="I41" i="52"/>
  <c r="I42" i="40"/>
  <c r="G35" i="40"/>
  <c r="G36" i="40" l="1"/>
  <c r="G35" i="52"/>
  <c r="G40" i="56" l="1"/>
  <c r="G38" i="56"/>
  <c r="G23" i="56"/>
  <c r="G18" i="56"/>
  <c r="G16" i="56"/>
  <c r="G38" i="52"/>
  <c r="G59" i="59" l="1"/>
  <c r="G59" i="57"/>
  <c r="G51" i="59"/>
  <c r="G51" i="57"/>
  <c r="G49" i="57"/>
  <c r="G37" i="59"/>
  <c r="G41" i="57"/>
  <c r="G37" i="57"/>
  <c r="G19" i="57"/>
  <c r="G14" i="41"/>
  <c r="G48" i="40"/>
  <c r="G37" i="40"/>
  <c r="G10" i="40"/>
  <c r="G11" i="40"/>
  <c r="G39" i="40" l="1"/>
  <c r="E15" i="62"/>
  <c r="C15" i="62"/>
  <c r="B15" i="62"/>
  <c r="D15" i="62" l="1"/>
  <c r="G41" i="59" l="1"/>
  <c r="G46" i="59"/>
  <c r="G49" i="59" s="1"/>
  <c r="G49" i="41"/>
  <c r="G36" i="41"/>
  <c r="G26" i="41"/>
  <c r="G50" i="52"/>
  <c r="G21" i="52"/>
  <c r="G22" i="40" s="1"/>
  <c r="G21" i="40"/>
  <c r="G16" i="40"/>
  <c r="G13" i="40"/>
  <c r="G9" i="40"/>
  <c r="G33" i="56" l="1"/>
  <c r="G41" i="56" s="1"/>
  <c r="G19" i="59"/>
  <c r="G20" i="40"/>
  <c r="G25" i="40"/>
  <c r="G39" i="41"/>
  <c r="G51" i="41"/>
  <c r="G8" i="40"/>
  <c r="G18" i="52"/>
  <c r="G18" i="40"/>
  <c r="G33" i="58"/>
  <c r="G41" i="58" s="1"/>
  <c r="G26" i="40"/>
  <c r="G34" i="59"/>
  <c r="G52" i="41" l="1"/>
  <c r="G37" i="41"/>
  <c r="G17" i="40"/>
  <c r="G19" i="40"/>
  <c r="G52" i="59"/>
  <c r="G61" i="59" s="1"/>
  <c r="H40" i="40" l="1"/>
  <c r="H41" i="40" s="1"/>
  <c r="H42" i="40" s="1"/>
  <c r="G29" i="40"/>
  <c r="G28" i="40"/>
  <c r="G27" i="40"/>
  <c r="G40" i="52" l="1"/>
  <c r="G40" i="40"/>
  <c r="G15" i="40"/>
  <c r="G33" i="52"/>
  <c r="G30" i="40"/>
  <c r="G41" i="40" l="1"/>
  <c r="G34" i="40"/>
  <c r="G23" i="40"/>
  <c r="G23" i="52"/>
  <c r="G41" i="52" s="1"/>
  <c r="G52" i="52" s="1"/>
  <c r="G24" i="40" l="1"/>
  <c r="C19" i="31"/>
  <c r="C15" i="31" l="1"/>
  <c r="C23" i="31" s="1"/>
  <c r="G42" i="40"/>
  <c r="G32" i="41" l="1"/>
  <c r="G9" i="41" l="1"/>
  <c r="G10" i="41"/>
  <c r="G27" i="41"/>
  <c r="G47" i="53" l="1"/>
  <c r="G40" i="41"/>
  <c r="G47" i="40" l="1"/>
  <c r="G49" i="58" l="1"/>
  <c r="G50" i="58" l="1"/>
  <c r="G52" i="58" s="1"/>
  <c r="G22" i="53" l="1"/>
  <c r="G28" i="53" l="1"/>
  <c r="G25" i="53"/>
  <c r="G24" i="53"/>
  <c r="G34" i="53" l="1"/>
  <c r="G45" i="57" l="1"/>
  <c r="G44" i="57"/>
  <c r="G31" i="57"/>
  <c r="G22" i="57"/>
  <c r="G46" i="57" l="1"/>
  <c r="G34" i="57"/>
  <c r="G52" i="57" l="1"/>
  <c r="G49" i="56"/>
  <c r="G61" i="57" l="1"/>
  <c r="G50" i="56"/>
  <c r="G52" i="56" s="1"/>
  <c r="G48" i="53" l="1"/>
  <c r="G48" i="41" s="1"/>
  <c r="G50" i="53" l="1"/>
  <c r="H50" i="41"/>
  <c r="H50" i="53"/>
  <c r="G50" i="41" l="1"/>
  <c r="G16" i="53" l="1"/>
  <c r="G16" i="41" l="1"/>
  <c r="G19" i="53"/>
  <c r="G20" i="53" l="1"/>
  <c r="H20" i="53" l="1"/>
  <c r="H53" i="53" l="1"/>
  <c r="G46" i="41" l="1"/>
  <c r="H17" i="41" l="1"/>
  <c r="G17" i="41"/>
  <c r="H22" i="41"/>
  <c r="G22" i="41"/>
  <c r="H28" i="41"/>
  <c r="G28" i="41"/>
  <c r="H8" i="41"/>
  <c r="G8" i="41"/>
  <c r="H12" i="41"/>
  <c r="G12" i="41"/>
  <c r="I18" i="41"/>
  <c r="I19" i="41" s="1"/>
  <c r="I53" i="41" s="1"/>
  <c r="G18" i="41"/>
  <c r="H23" i="41"/>
  <c r="G23" i="41"/>
  <c r="H29" i="41"/>
  <c r="G29" i="41"/>
  <c r="G45" i="41"/>
  <c r="H13" i="41"/>
  <c r="G13" i="41"/>
  <c r="H20" i="41"/>
  <c r="G20" i="41"/>
  <c r="H24" i="41"/>
  <c r="G24" i="41"/>
  <c r="H30" i="41"/>
  <c r="G30" i="41"/>
  <c r="H15" i="41"/>
  <c r="G15" i="41"/>
  <c r="H25" i="41"/>
  <c r="G25" i="41"/>
  <c r="H31" i="41"/>
  <c r="G31" i="41"/>
  <c r="H11" i="41"/>
  <c r="G11" i="41"/>
  <c r="G47" i="41" l="1"/>
  <c r="G21" i="41"/>
  <c r="G7" i="41"/>
  <c r="H21" i="41"/>
  <c r="H34" i="41" s="1"/>
  <c r="H7" i="41"/>
  <c r="H19" i="41" s="1"/>
  <c r="G19" i="41" l="1"/>
  <c r="G34" i="41"/>
  <c r="G20" i="31"/>
  <c r="H53" i="41"/>
  <c r="G41" i="53" l="1"/>
  <c r="G41" i="41" l="1"/>
  <c r="G42" i="53"/>
  <c r="G53" i="53" s="1"/>
  <c r="G42" i="41" l="1"/>
  <c r="G53" i="41"/>
  <c r="G16" i="31" l="1"/>
  <c r="G23" i="31" s="1"/>
  <c r="H59" i="53"/>
  <c r="H59" i="41" s="1"/>
  <c r="G59" i="53"/>
  <c r="G50" i="40"/>
  <c r="H50" i="40"/>
  <c r="H51" i="40" s="1"/>
  <c r="G51" i="40" l="1"/>
  <c r="G59" i="41"/>
  <c r="G60" i="53"/>
  <c r="G62" i="53" s="1"/>
  <c r="H60" i="41"/>
  <c r="H60" i="53"/>
  <c r="G53" i="40" l="1"/>
  <c r="G60" i="41"/>
  <c r="H23" i="31" l="1"/>
  <c r="G62" i="41"/>
</calcChain>
</file>

<file path=xl/sharedStrings.xml><?xml version="1.0" encoding="utf-8"?>
<sst xmlns="http://schemas.openxmlformats.org/spreadsheetml/2006/main" count="1345" uniqueCount="330">
  <si>
    <t>B404</t>
  </si>
  <si>
    <t>Összesen</t>
  </si>
  <si>
    <t>B34</t>
  </si>
  <si>
    <t>B354</t>
  </si>
  <si>
    <t>B351</t>
  </si>
  <si>
    <t>B16</t>
  </si>
  <si>
    <t>B8131</t>
  </si>
  <si>
    <t>B402</t>
  </si>
  <si>
    <t>K1101</t>
  </si>
  <si>
    <t>K1109</t>
  </si>
  <si>
    <t>K1110</t>
  </si>
  <si>
    <t>K1107</t>
  </si>
  <si>
    <t>K2</t>
  </si>
  <si>
    <t>K122</t>
  </si>
  <si>
    <t>K121</t>
  </si>
  <si>
    <t>K331</t>
  </si>
  <si>
    <t>K322</t>
  </si>
  <si>
    <t>K337</t>
  </si>
  <si>
    <t>K334</t>
  </si>
  <si>
    <t>K311</t>
  </si>
  <si>
    <t>K312</t>
  </si>
  <si>
    <t>K341</t>
  </si>
  <si>
    <t>K336</t>
  </si>
  <si>
    <t>K351</t>
  </si>
  <si>
    <t>K321</t>
  </si>
  <si>
    <t>K48</t>
  </si>
  <si>
    <t>K44</t>
  </si>
  <si>
    <t>B405</t>
  </si>
  <si>
    <t>K506</t>
  </si>
  <si>
    <t>Dologi kiadások</t>
  </si>
  <si>
    <t>Személyi juttatások</t>
  </si>
  <si>
    <t>B406</t>
  </si>
  <si>
    <t>Kiszámlázott általános forgalmi adó</t>
  </si>
  <si>
    <t>K71</t>
  </si>
  <si>
    <t>K67</t>
  </si>
  <si>
    <t>K74</t>
  </si>
  <si>
    <t>B111</t>
  </si>
  <si>
    <t>B112</t>
  </si>
  <si>
    <t>B113</t>
  </si>
  <si>
    <t>K512</t>
  </si>
  <si>
    <t>B403</t>
  </si>
  <si>
    <t>B114</t>
  </si>
  <si>
    <t>SZENTMÁRTONKÁTAI APRAJAFALVA ÓVODA ÉS KONYHA</t>
  </si>
  <si>
    <t>Szakmai anyagok beszerzése</t>
  </si>
  <si>
    <t>Üzemeltetési anyagok beszerzése</t>
  </si>
  <si>
    <t>Informatikai szolgáltatások igénybevétele</t>
  </si>
  <si>
    <t>Közüzemi díjak</t>
  </si>
  <si>
    <t>Karbantartási, kisjavítási szolgáltatások</t>
  </si>
  <si>
    <t>Szakmai tevékenységet segítő szolgáltatások</t>
  </si>
  <si>
    <t>Kiküldetések kiadásai</t>
  </si>
  <si>
    <t>Egyéb szolgáltatások</t>
  </si>
  <si>
    <t>B36</t>
  </si>
  <si>
    <t>K1106</t>
  </si>
  <si>
    <t>Megnevezés</t>
  </si>
  <si>
    <t>K914</t>
  </si>
  <si>
    <t>B401</t>
  </si>
  <si>
    <t>K1113</t>
  </si>
  <si>
    <t>K1108</t>
  </si>
  <si>
    <t>Fizetendő általános forgalmi adó</t>
  </si>
  <si>
    <t>K352</t>
  </si>
  <si>
    <t>K123</t>
  </si>
  <si>
    <t>Jubileumi jutalom</t>
  </si>
  <si>
    <t>Működési bevételek</t>
  </si>
  <si>
    <t>Felhalmozási bevételek</t>
  </si>
  <si>
    <t>Kötelező        feladat</t>
  </si>
  <si>
    <t>Önként váll.  feladat</t>
  </si>
  <si>
    <t>Állami            feladat</t>
  </si>
  <si>
    <t>082044 Könyvtári Szolgáltatások</t>
  </si>
  <si>
    <t>104042 Család- és gyermekjóléti Szolgálat</t>
  </si>
  <si>
    <t>Munkaadókat terhelő járulékok és szociális hozzájárulási adó</t>
  </si>
  <si>
    <t>B25</t>
  </si>
  <si>
    <t>K64</t>
  </si>
  <si>
    <t>B816</t>
  </si>
  <si>
    <t>KÖLTSÉGVETÉSI MÉRLEG</t>
  </si>
  <si>
    <t>Működési célú támogatások államháztartáson belülről</t>
  </si>
  <si>
    <t>B1</t>
  </si>
  <si>
    <t>Közhatalmi bevételek</t>
  </si>
  <si>
    <t>B3</t>
  </si>
  <si>
    <t>B4</t>
  </si>
  <si>
    <t>B5</t>
  </si>
  <si>
    <t>Finanszírozási bevételek</t>
  </si>
  <si>
    <t>B8</t>
  </si>
  <si>
    <t>B2</t>
  </si>
  <si>
    <t>Rovat megnevezése</t>
  </si>
  <si>
    <t>Rovat szám</t>
  </si>
  <si>
    <t>B6</t>
  </si>
  <si>
    <t>Működési költségvetés előirányzat csoport</t>
  </si>
  <si>
    <t>Felhalmozási célú támogatások államháztartáson belülről</t>
  </si>
  <si>
    <t>Felhalmozási célú átvett pénzeszközök</t>
  </si>
  <si>
    <t>B7</t>
  </si>
  <si>
    <t>Felhalmozási költségvetés előirányzat csoport</t>
  </si>
  <si>
    <t>Működési célú átvett pénzeszközök</t>
  </si>
  <si>
    <t>K1</t>
  </si>
  <si>
    <t>K3</t>
  </si>
  <si>
    <t>Elláttotak pénzbeli juttatásai</t>
  </si>
  <si>
    <t>K4</t>
  </si>
  <si>
    <t>Egyéb működési célú kiadások</t>
  </si>
  <si>
    <t>K5</t>
  </si>
  <si>
    <t>Beruházások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</si>
  <si>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</si>
  <si>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</si>
  <si>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</si>
  <si>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</si>
  <si>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</si>
  <si>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</si>
  <si>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</si>
  <si>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KIADÁSOK ÖSSZESEN (K1-9)</t>
  </si>
  <si>
    <t>BEVÉTELEK ÖSSZESEN (B1-8)</t>
  </si>
  <si>
    <t>Ellátottak pénzbeli juttatásai</t>
  </si>
  <si>
    <t>Települési önkormányzatok egyes köznevelési feladatainak támogatása</t>
  </si>
  <si>
    <t>B75</t>
  </si>
  <si>
    <t>Szolgáltatások ellenértéke</t>
  </si>
  <si>
    <t>Tulajdonosi bevételek</t>
  </si>
  <si>
    <t>Készletértékesítés ellenértéke</t>
  </si>
  <si>
    <t>Közvetített szolgáltatások ellenértéke</t>
  </si>
  <si>
    <t>Ellátási díjak</t>
  </si>
  <si>
    <t>Egyéb kommunikációs szolgáltatások</t>
  </si>
  <si>
    <t>Működési célú előzetesen felszámított általános forgalmi adó</t>
  </si>
  <si>
    <t>Államháztartáson belüli megelőlegezések visszafizetése</t>
  </si>
  <si>
    <t>Felújítási célú előzetesen felszámított általános forgalmi adó</t>
  </si>
  <si>
    <t>Béren kívüli juttatások</t>
  </si>
  <si>
    <t>Közlekedési költségtérítés</t>
  </si>
  <si>
    <t>Egyéb külső személyi juttatások</t>
  </si>
  <si>
    <t>K85</t>
  </si>
  <si>
    <t>Ruházati költségtérítés</t>
  </si>
  <si>
    <t>K1104</t>
  </si>
  <si>
    <t>Egyéb költségtérítések</t>
  </si>
  <si>
    <t>K513</t>
  </si>
  <si>
    <t>Tartalékok</t>
  </si>
  <si>
    <t>SZENTMÁRTONKÁTAI KÖZÖS ÖNKORMÁNYZATI HIVATAL</t>
  </si>
  <si>
    <t>B116</t>
  </si>
  <si>
    <t>K915</t>
  </si>
  <si>
    <t>Eredeti előirányzat</t>
  </si>
  <si>
    <t>Sor-
szám</t>
  </si>
  <si>
    <t>Eredeti előriányzat</t>
  </si>
  <si>
    <t>01</t>
  </si>
  <si>
    <t>Helyi önkormányzatok működésének általános támogatása</t>
  </si>
  <si>
    <t>02</t>
  </si>
  <si>
    <t>03</t>
  </si>
  <si>
    <t>04</t>
  </si>
  <si>
    <t>Települési önkormányzatok kulturális feladatainak támogatása</t>
  </si>
  <si>
    <t>05</t>
  </si>
  <si>
    <t>06</t>
  </si>
  <si>
    <t>Elszámolásból származó bevételek</t>
  </si>
  <si>
    <t>07</t>
  </si>
  <si>
    <t>Egyéb működési célú támogatások bevételei államháztartáson belülről</t>
  </si>
  <si>
    <t>Egyéb felhalmozási célú támogatások bevételei államháztartáson belülről</t>
  </si>
  <si>
    <t xml:space="preserve">Vagyoni tipusú adók </t>
  </si>
  <si>
    <t xml:space="preserve">Értékesítési és forgalmi adók </t>
  </si>
  <si>
    <t>Gépjárműadók</t>
  </si>
  <si>
    <t xml:space="preserve">Egyéb közhatalmi bevételek </t>
  </si>
  <si>
    <t>Működési célú visszatérítendő támogatások, kölcsönök visszatérülése államháztartáson kívülről</t>
  </si>
  <si>
    <t>B64</t>
  </si>
  <si>
    <t>B1-B7</t>
  </si>
  <si>
    <t>Rovat
szám</t>
  </si>
  <si>
    <t>SZENTMÁRTONKÁTA NAGYKÖZSÉG ÖNKORMÁNYZATA ÉS INTÉZMÉNYEI ÖSSZESEN</t>
  </si>
  <si>
    <t>B1-B7. Költségvetési bevételek</t>
  </si>
  <si>
    <t>Települési önkormányzatok egyes szociális és gyermekjóléti feladatainak támogatása</t>
  </si>
  <si>
    <t>B1131</t>
  </si>
  <si>
    <t>Települési önkormányzatok gyermekétkeztetési felaatinak támogatása</t>
  </si>
  <si>
    <t>B1132</t>
  </si>
  <si>
    <t>Települési önkormányzatok szociális gyermekjóléti és gyermekétkezttési feladatinak támogatása</t>
  </si>
  <si>
    <t>08</t>
  </si>
  <si>
    <t>09</t>
  </si>
  <si>
    <t>Működési célú támogatások államháztartáson belülről (=09+…+14)</t>
  </si>
  <si>
    <t>Felhalmozási célú támogatások államháztartáson belülről (=16+…+20)</t>
  </si>
  <si>
    <t>35</t>
  </si>
  <si>
    <t>Közhatalmi bevételek (=27+...+34)</t>
  </si>
  <si>
    <t>36</t>
  </si>
  <si>
    <t>37</t>
  </si>
  <si>
    <t>38</t>
  </si>
  <si>
    <t>39</t>
  </si>
  <si>
    <t>40</t>
  </si>
  <si>
    <t>Működési bevételek (=36+…+41)</t>
  </si>
  <si>
    <t>Működési célú átvett pénzeszközök (=61)</t>
  </si>
  <si>
    <t>Egyéb felhalmozási célú átvett pénzeszközök</t>
  </si>
  <si>
    <t>Költségvetési bevételek (=15+21+35+51+63+69)</t>
  </si>
  <si>
    <t>B8. Finanszírozási bevételek bevételek</t>
  </si>
  <si>
    <t>10</t>
  </si>
  <si>
    <t xml:space="preserve">Előző év költségvetési maradványnak igénybevétele </t>
  </si>
  <si>
    <t>Maradvány igénybevétele</t>
  </si>
  <si>
    <t>B813</t>
  </si>
  <si>
    <t>K1-K8. Költségvetési kiadások</t>
  </si>
  <si>
    <t>Törvéy szerinti illetmények, munkabérek</t>
  </si>
  <si>
    <t>Foglalkoztatottak egyéb juttatásai</t>
  </si>
  <si>
    <t>Választott tisztségviselők juttatásai</t>
  </si>
  <si>
    <t>Munkavégzésre irányuló egyéb jogviszonyban nem saját foglalkoztatottnak fizetett juttatások</t>
  </si>
  <si>
    <t>Betegséggel kapcsolatos ellátások</t>
  </si>
  <si>
    <t>Egyéb nem intézményi ellátások</t>
  </si>
  <si>
    <t>Egyéb működési célú támogatások államháztartáson belülre</t>
  </si>
  <si>
    <t>Egyéb működési célú támogatások államháztartáson kívülre</t>
  </si>
  <si>
    <t>Egyéb tárgyi eszközök beszerzése, létesítése</t>
  </si>
  <si>
    <t>Beruházási célú előzetesen felszámított általános forgalmi adó</t>
  </si>
  <si>
    <t>Ingatlanok felújítása</t>
  </si>
  <si>
    <t>Felhalmozási célú garancia- és kezességvállalásból származó kifizetés államháztartáson kívülre</t>
  </si>
  <si>
    <t>Költségvetési kiadások</t>
  </si>
  <si>
    <t>K1-K8</t>
  </si>
  <si>
    <t>K9. Finanszírozási kiadások</t>
  </si>
  <si>
    <t>Központi irányítő szervi támogatások folyósítása</t>
  </si>
  <si>
    <t>SZABÓ MAGDA NAGYKÖZSÉGI KÖNYVTÁR ÉS MŰVELŐDÉSI HÁZ</t>
  </si>
  <si>
    <t>Központi, irányító szervi támogatás</t>
  </si>
  <si>
    <t>Készenléti, ügeleti, helyettesítési díj, túlóra, túlszolgálat</t>
  </si>
  <si>
    <t xml:space="preserve">SZENTMÁRTONKÁTA NAGYKÖZSÉG ÖNKORMÁNYZATA </t>
  </si>
  <si>
    <t>SZENTMÁRTONKÁTA KÖZÖS ÖNKORMÁNYZATAI HIVATAL</t>
  </si>
  <si>
    <t>Költségvetési cím száma / neve</t>
  </si>
  <si>
    <t>Mindösszesen</t>
  </si>
  <si>
    <t>Kötelező feladat</t>
  </si>
  <si>
    <t>Önként vállalt feladat</t>
  </si>
  <si>
    <t>Tartalék megnevezése</t>
  </si>
  <si>
    <t>Előirányzat átcsoportosítási hatáskör / megjegyzés</t>
  </si>
  <si>
    <t>Működési célú általános tartalék</t>
  </si>
  <si>
    <t>KT / Polgármester hatáskör</t>
  </si>
  <si>
    <t>Működési célú céltartalék</t>
  </si>
  <si>
    <t>Felhalmozási célú általános tartalék</t>
  </si>
  <si>
    <t>Pályázatok önrésze / KT hatáskör</t>
  </si>
  <si>
    <t>Felhalmozási célú céltartalék</t>
  </si>
  <si>
    <t>Feladat megnevezése</t>
  </si>
  <si>
    <t>Szabad pénzmaradvány</t>
  </si>
  <si>
    <t>Feladattal terhelt pénzmaradvány</t>
  </si>
  <si>
    <t>Pénzmaradvány összesen</t>
  </si>
  <si>
    <t>Működési célú</t>
  </si>
  <si>
    <t>Felhalmozási célú</t>
  </si>
  <si>
    <t>SZENTMÁRTONKÁTA NAGYKÖZSÉG ÖNKORMÁNYZATA ÉS INTÉZMÉNYEI</t>
  </si>
  <si>
    <t>Bevételek mindösszesen</t>
  </si>
  <si>
    <t>Kiadások mindösszesen</t>
  </si>
  <si>
    <t>B52</t>
  </si>
  <si>
    <t>Ingatlanok értékesítése</t>
  </si>
  <si>
    <t>Céljuttatás, projektprémium</t>
  </si>
  <si>
    <t>K1103</t>
  </si>
  <si>
    <t>K335</t>
  </si>
  <si>
    <t>Közvetített szolgáltatások</t>
  </si>
  <si>
    <t>Törvény szerinti illetmények, munkabérek</t>
  </si>
  <si>
    <t>Készenléti, ügyeleti, helyettesítési díj, túlóra, túlszolgálat</t>
  </si>
  <si>
    <t xml:space="preserve">B8. Finanszírozási bevételek </t>
  </si>
  <si>
    <t>011130 - Önkormányzatok és önkormányzati hivatalok jogalkotó és ált. igazgatási tev.</t>
  </si>
  <si>
    <t>091110 Óvodai nevelés, ellátás szakmai feladatai 096015 Gyermekétkeztetés köznevelési intézményben</t>
  </si>
  <si>
    <t>066020 - Város-, községgazdálkodási egyéb szolgáltatások</t>
  </si>
  <si>
    <t xml:space="preserve"> 074031 - Család és nővédelmi egészségügyi gondozás</t>
  </si>
  <si>
    <t>072111 - Háziorvosi alapellátás</t>
  </si>
  <si>
    <t>107052 - Házi segítségnyújtás</t>
  </si>
  <si>
    <t>Ebből:</t>
  </si>
  <si>
    <t>064010-Közvilágítás</t>
  </si>
  <si>
    <t>Közvilágítás korszerűsítés</t>
  </si>
  <si>
    <t>Kormányzati funkció</t>
  </si>
  <si>
    <t>041140-Területfejlesztés</t>
  </si>
  <si>
    <t>Bölcsődefejlesztés</t>
  </si>
  <si>
    <t>066020-Város és községgazd.</t>
  </si>
  <si>
    <t>Bölcsődefejlesztés - villanybekötés</t>
  </si>
  <si>
    <t>Csatorna kiépítés a Jókai utcában</t>
  </si>
  <si>
    <t xml:space="preserve">Napelem rendszer fejlesztés </t>
  </si>
  <si>
    <t>Egyéb tárgyi eszközök beszerzése</t>
  </si>
  <si>
    <t>Víziközmű fejlesztés</t>
  </si>
  <si>
    <t>Járdaépítés</t>
  </si>
  <si>
    <t>Kamerarenszer fejlesztése, bővítése</t>
  </si>
  <si>
    <t>Jótállási biztosíték</t>
  </si>
  <si>
    <t>011130 - Önkormányzatok és önkormányzati hivatalok jogalkotó és általános igazgatási tevékenysége</t>
  </si>
  <si>
    <t>091110-Óvodai nevelés, ellátás szakmai feladatai</t>
  </si>
  <si>
    <t>096015-Gyermekétkeztetés köznevelési intézményben</t>
  </si>
  <si>
    <t>041237 - Közfoglalkoztatási mintaprogram</t>
  </si>
  <si>
    <t>Gépjárműbeszerzés</t>
  </si>
  <si>
    <t xml:space="preserve">  -ebből</t>
  </si>
  <si>
    <t>Szentlőrinckáta</t>
  </si>
  <si>
    <t xml:space="preserve">Szentmártonkáta </t>
  </si>
  <si>
    <t>14. melléklet a 2/2021. (III.12.) önkormányzati rendelethez</t>
  </si>
  <si>
    <t>Módosított előirányzat 2021.06.30.</t>
  </si>
  <si>
    <t>B411</t>
  </si>
  <si>
    <t>B115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</si>
  <si>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</si>
  <si>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</si>
  <si>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</si>
  <si>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Működési bevételek </t>
  </si>
  <si>
    <t xml:space="preserve">Működési célú átvett pénzeszközök </t>
  </si>
  <si>
    <t xml:space="preserve">Költségvetési bevételek </t>
  </si>
  <si>
    <t>47</t>
  </si>
  <si>
    <t>Előző évi elszámolásból származó kiadások</t>
  </si>
  <si>
    <t>K502</t>
  </si>
  <si>
    <t>48</t>
  </si>
  <si>
    <t>Ingatlanok beszerzése, létesítése</t>
  </si>
  <si>
    <t>K62</t>
  </si>
  <si>
    <t>Működési célú költségvetési tám. és kiegészítő támogatások</t>
  </si>
  <si>
    <t>3. melléklet a …../2021. (……...) önkormányzati rendelethez</t>
  </si>
  <si>
    <t>4. melléklet a …../2021. (……...) önkormányzati rendelethez</t>
  </si>
  <si>
    <t>6. melléklet a …./2021. (…...) önkormányzati rendelethez</t>
  </si>
  <si>
    <t>7. melléklet a ….../2021. (……..) önkormányzati rendelethez</t>
  </si>
  <si>
    <t>5. melléklet a …../2022. (……...) önkormányzati rendelethez</t>
  </si>
  <si>
    <t>Módosított előirányzat 2021.12.31.</t>
  </si>
  <si>
    <t>Informatikai eszközök beszerzése, létesítése</t>
  </si>
  <si>
    <t>K63</t>
  </si>
  <si>
    <t>Kamatbevételek és más nyereségjellegű bevételek</t>
  </si>
  <si>
    <t>B408</t>
  </si>
  <si>
    <t>Egyéb műkodési bevételek</t>
  </si>
  <si>
    <t>Egyéb működési célú átvett pénzeszköz</t>
  </si>
  <si>
    <t>B65</t>
  </si>
  <si>
    <t>Államháztartáson belüli megelőlegezések</t>
  </si>
  <si>
    <t>B814</t>
  </si>
  <si>
    <t>Biztosító által fizetett kártérítés</t>
  </si>
  <si>
    <t>B410</t>
  </si>
  <si>
    <t>Egyéb működési bevételek</t>
  </si>
  <si>
    <t>Módosított előirányzat 2021.12.31</t>
  </si>
  <si>
    <t>K355</t>
  </si>
  <si>
    <t>Egyéb dologi kiadások</t>
  </si>
  <si>
    <t>1</t>
  </si>
  <si>
    <t>49</t>
  </si>
  <si>
    <t>1. melléklet a …../2022. (……...) önkormányzati rendelethez</t>
  </si>
  <si>
    <t>2. melléklet a …../2022. (……...) önkormányzati rendelethez</t>
  </si>
  <si>
    <t>Maradvány</t>
  </si>
  <si>
    <t>12. melléklet a .../2022. () önkormányzati rendelethez</t>
  </si>
  <si>
    <t>13. melléklet a .../2022. () önkormányzati rendelethez</t>
  </si>
  <si>
    <t>8. melléklet a ….../2022. (……..) önkormányzati rendelethez</t>
  </si>
  <si>
    <t>9. melléklet a ….../2022. (…....) önkormányzati rendelethez</t>
  </si>
  <si>
    <t>10. melléklet a…./2022. (……...) önkormányzati rendelethez</t>
  </si>
  <si>
    <t>Módosított előirányzat</t>
  </si>
  <si>
    <t>2021. évi  (Ft)</t>
  </si>
  <si>
    <t>2021. évi (Ft)</t>
  </si>
  <si>
    <t>Műk:</t>
  </si>
  <si>
    <t>Felh.</t>
  </si>
  <si>
    <t>Feladattal nem terhelt pénzmaradvány</t>
  </si>
  <si>
    <t>064010 - Közvilágítás</t>
  </si>
  <si>
    <t>013350 - Bölcsőde</t>
  </si>
  <si>
    <t>013350 - Magyar Falu Program</t>
  </si>
  <si>
    <t>013350 - Projektek önrésze</t>
  </si>
  <si>
    <t>Fizetendő áfa</t>
  </si>
  <si>
    <t>440/2021. (XII.16.) Pogány és Tsa építési anyag (járdaépítés)</t>
  </si>
  <si>
    <t>439/2021 (XII.16.) önk hat Hírös Modul (Óvoda bővítés kiviteli terv)</t>
  </si>
  <si>
    <t>Külterületi helyi utak fejlesztése VP6-7..1.-7.4.1.2.-16 Szúnyogos)</t>
  </si>
  <si>
    <t>Ingatlanok értékesítéséből befolyt összeg</t>
  </si>
  <si>
    <t>Pénzmaradvány</t>
  </si>
  <si>
    <t>11. melléklet a .../2022. () önkormányzati rendelethez</t>
  </si>
  <si>
    <t>Felhalmozási célú támogatások</t>
  </si>
  <si>
    <t>Magyar Falu Program beruházások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</si>
</sst>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Ft&quot;_-;\-* #,##0\ &quot;Ft&quot;_-;_-* &quot;-&quot;\ &quot;Ft&quot;_-;_-@_-"/>
    <numFmt numFmtId="41" formatCode="_-* #,##0\ _F_t_-;\-* #,##0\ _F_t_-;_-* &quot;-&quot;\ _F_t_-;_-@_-"/>
    <numFmt numFmtId="43" formatCode="_-* #,##0.00\ _F_t_-;\-* #,##0.00\ _F_t_-;_-* &quot;-&quot;??\ _F_t_-;_-@_-"/>
    <numFmt numFmtId="164" formatCode="#,##0\ _F_t"/>
    <numFmt numFmtId="165" formatCode="_(&quot;$&quot;* #,##0.00_);_(&quot;$&quot;* \(#,##0.00\);_(&quot;$&quot;* &quot;-&quot;??_);_(@_)"/>
    <numFmt numFmtId="166" formatCode="#,##0_ ;[Red]\-#,##0\ "/>
    <numFmt numFmtId="167" formatCode="_-* #,##0\ _F_t_-;\-* #,##0\ _F_t_-;_-* &quot;-&quot;??\ _F_t_-;_-@_-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7" fillId="0" borderId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491">
    <xf numFmtId="0" fontId="0" fillId="0" borderId="0" xfId="0"/>
    <xf numFmtId="0" fontId="6" fillId="0" borderId="0" xfId="0" applyFont="1"/>
    <xf numFmtId="0" fontId="2" fillId="0" borderId="0" xfId="0" applyFont="1"/>
    <xf numFmtId="0" fontId="7" fillId="0" borderId="0" xfId="0" applyFont="1"/>
    <xf numFmtId="0" fontId="9" fillId="0" borderId="0" xfId="0" applyFont="1"/>
    <xf numFmtId="0" fontId="11" fillId="0" borderId="1" xfId="0" applyFont="1" applyBorder="1" applyAlignment="1">
      <alignment vertical="center"/>
    </xf>
    <xf numFmtId="0" fontId="11" fillId="0" borderId="1" xfId="0" applyFont="1" applyBorder="1"/>
    <xf numFmtId="41" fontId="2" fillId="0" borderId="0" xfId="0" applyNumberFormat="1" applyFont="1"/>
    <xf numFmtId="41" fontId="7" fillId="0" borderId="0" xfId="0" applyNumberFormat="1" applyFont="1"/>
    <xf numFmtId="41" fontId="7" fillId="0" borderId="1" xfId="0" applyNumberFormat="1" applyFont="1" applyBorder="1"/>
    <xf numFmtId="41" fontId="10" fillId="5" borderId="1" xfId="0" applyNumberFormat="1" applyFont="1" applyFill="1" applyBorder="1"/>
    <xf numFmtId="41" fontId="9" fillId="0" borderId="1" xfId="0" applyNumberFormat="1" applyFont="1" applyBorder="1"/>
    <xf numFmtId="41" fontId="9" fillId="4" borderId="1" xfId="0" applyNumberFormat="1" applyFont="1" applyFill="1" applyBorder="1"/>
    <xf numFmtId="41" fontId="10" fillId="0" borderId="1" xfId="0" applyNumberFormat="1" applyFont="1" applyBorder="1" applyAlignment="1">
      <alignment horizontal="center" wrapText="1"/>
    </xf>
    <xf numFmtId="41" fontId="8" fillId="0" borderId="1" xfId="0" applyNumberFormat="1" applyFont="1" applyBorder="1"/>
    <xf numFmtId="41" fontId="7" fillId="0" borderId="1" xfId="0" applyNumberFormat="1" applyFont="1" applyBorder="1" applyAlignment="1">
      <alignment horizontal="right" vertical="top" wrapText="1"/>
    </xf>
    <xf numFmtId="41" fontId="10" fillId="0" borderId="1" xfId="0" applyNumberFormat="1" applyFont="1" applyBorder="1" applyAlignment="1">
      <alignment horizontal="center"/>
    </xf>
    <xf numFmtId="41" fontId="7" fillId="0" borderId="2" xfId="0" applyNumberFormat="1" applyFont="1" applyBorder="1"/>
    <xf numFmtId="41" fontId="7" fillId="5" borderId="1" xfId="0" applyNumberFormat="1" applyFont="1" applyFill="1" applyBorder="1"/>
    <xf numFmtId="41" fontId="9" fillId="0" borderId="2" xfId="0" applyNumberFormat="1" applyFont="1" applyBorder="1"/>
    <xf numFmtId="0" fontId="2" fillId="0" borderId="0" xfId="0" applyFont="1" applyBorder="1"/>
    <xf numFmtId="0" fontId="13" fillId="0" borderId="0" xfId="0" applyFont="1" applyAlignment="1"/>
    <xf numFmtId="0" fontId="11" fillId="0" borderId="1" xfId="0" applyFont="1" applyFill="1" applyBorder="1"/>
    <xf numFmtId="0" fontId="11" fillId="0" borderId="0" xfId="0" applyFont="1"/>
    <xf numFmtId="0" fontId="11" fillId="0" borderId="0" xfId="0" applyFont="1" applyFill="1"/>
    <xf numFmtId="41" fontId="9" fillId="0" borderId="0" xfId="0" applyNumberFormat="1" applyFont="1"/>
    <xf numFmtId="0" fontId="14" fillId="0" borderId="0" xfId="0" applyFont="1"/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0" fontId="12" fillId="0" borderId="0" xfId="0" applyFont="1"/>
    <xf numFmtId="0" fontId="11" fillId="0" borderId="0" xfId="0" applyFont="1" applyAlignment="1">
      <alignment horizontal="right"/>
    </xf>
    <xf numFmtId="49" fontId="5" fillId="0" borderId="1" xfId="1" quotePrefix="1" applyNumberFormat="1" applyFont="1" applyFill="1" applyBorder="1" applyAlignment="1">
      <alignment horizontal="center" vertical="center"/>
    </xf>
    <xf numFmtId="49" fontId="13" fillId="0" borderId="2" xfId="1" applyNumberFormat="1" applyFont="1" applyFill="1" applyBorder="1" applyAlignment="1">
      <alignment horizontal="center" vertical="center"/>
    </xf>
    <xf numFmtId="49" fontId="11" fillId="0" borderId="0" xfId="0" applyNumberFormat="1" applyFont="1"/>
    <xf numFmtId="49" fontId="13" fillId="3" borderId="1" xfId="1" quotePrefix="1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left" vertical="center" wrapText="1"/>
    </xf>
    <xf numFmtId="3" fontId="10" fillId="3" borderId="1" xfId="2" applyNumberFormat="1" applyFont="1" applyFill="1" applyBorder="1" applyAlignment="1">
      <alignment horizontal="right" vertical="center" wrapText="1"/>
    </xf>
    <xf numFmtId="0" fontId="15" fillId="3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/>
    </xf>
    <xf numFmtId="3" fontId="10" fillId="0" borderId="1" xfId="2" applyNumberFormat="1" applyFont="1" applyFill="1" applyBorder="1" applyAlignment="1">
      <alignment horizontal="righ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0" fontId="14" fillId="0" borderId="0" xfId="0" applyFont="1" applyFill="1"/>
    <xf numFmtId="0" fontId="13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 wrapText="1"/>
    </xf>
    <xf numFmtId="3" fontId="4" fillId="0" borderId="1" xfId="2" applyNumberFormat="1" applyFont="1" applyFill="1" applyBorder="1" applyAlignment="1">
      <alignment horizontal="right" vertical="center" wrapText="1"/>
    </xf>
    <xf numFmtId="11" fontId="13" fillId="3" borderId="1" xfId="1" applyNumberFormat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3" fontId="13" fillId="3" borderId="1" xfId="1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5" fillId="5" borderId="21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166" fontId="4" fillId="0" borderId="0" xfId="0" applyNumberFormat="1" applyFont="1" applyProtection="1">
      <protection locked="0"/>
    </xf>
    <xf numFmtId="0" fontId="8" fillId="0" borderId="0" xfId="0" applyFont="1"/>
    <xf numFmtId="166" fontId="4" fillId="0" borderId="0" xfId="0" applyNumberFormat="1" applyFont="1" applyAlignment="1" applyProtection="1">
      <alignment horizontal="right"/>
      <protection locked="0"/>
    </xf>
    <xf numFmtId="166" fontId="4" fillId="0" borderId="0" xfId="0" applyNumberFormat="1" applyFont="1" applyAlignment="1" applyProtection="1">
      <alignment horizontal="right" wrapText="1"/>
      <protection locked="0"/>
    </xf>
    <xf numFmtId="167" fontId="4" fillId="0" borderId="0" xfId="5" applyNumberFormat="1" applyFont="1" applyAlignment="1" applyProtection="1">
      <alignment horizontal="right"/>
      <protection locked="0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4" fillId="0" borderId="12" xfId="5" applyNumberFormat="1" applyFont="1" applyBorder="1" applyAlignment="1">
      <alignment horizontal="right" vertical="center" wrapText="1"/>
    </xf>
    <xf numFmtId="167" fontId="4" fillId="0" borderId="1" xfId="5" applyNumberFormat="1" applyFont="1" applyBorder="1" applyAlignment="1">
      <alignment horizontal="right" vertical="center" wrapText="1"/>
    </xf>
    <xf numFmtId="167" fontId="4" fillId="0" borderId="13" xfId="5" applyNumberFormat="1" applyFont="1" applyBorder="1" applyAlignment="1">
      <alignment horizontal="right" vertical="center" wrapText="1"/>
    </xf>
    <xf numFmtId="167" fontId="4" fillId="0" borderId="0" xfId="5" applyNumberFormat="1" applyFont="1" applyProtection="1">
      <protection locked="0"/>
    </xf>
    <xf numFmtId="0" fontId="8" fillId="0" borderId="27" xfId="0" applyFont="1" applyBorder="1" applyAlignment="1">
      <alignment vertical="center" wrapText="1"/>
    </xf>
    <xf numFmtId="167" fontId="8" fillId="0" borderId="20" xfId="5" applyNumberFormat="1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67" fontId="8" fillId="0" borderId="30" xfId="5" applyNumberFormat="1" applyFont="1" applyBorder="1" applyAlignment="1">
      <alignment vertical="center" wrapText="1"/>
    </xf>
    <xf numFmtId="167" fontId="8" fillId="0" borderId="33" xfId="5" applyNumberFormat="1" applyFont="1" applyBorder="1" applyAlignment="1">
      <alignment vertical="center" wrapText="1"/>
    </xf>
    <xf numFmtId="166" fontId="4" fillId="0" borderId="0" xfId="0" applyNumberFormat="1" applyFont="1" applyAlignment="1" applyProtection="1">
      <alignment wrapText="1"/>
      <protection locked="0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11" fillId="3" borderId="1" xfId="0" applyFont="1" applyFill="1" applyBorder="1"/>
    <xf numFmtId="0" fontId="12" fillId="3" borderId="1" xfId="0" applyFont="1" applyFill="1" applyBorder="1"/>
    <xf numFmtId="3" fontId="4" fillId="0" borderId="1" xfId="1" applyNumberFormat="1" applyFont="1" applyFill="1" applyBorder="1" applyAlignment="1">
      <alignment horizontal="right" vertical="center"/>
    </xf>
    <xf numFmtId="1" fontId="4" fillId="0" borderId="1" xfId="5" applyNumberFormat="1" applyFont="1" applyBorder="1" applyAlignment="1"/>
    <xf numFmtId="1" fontId="4" fillId="0" borderId="1" xfId="5" applyNumberFormat="1" applyFont="1" applyFill="1" applyBorder="1" applyAlignment="1"/>
    <xf numFmtId="3" fontId="5" fillId="0" borderId="9" xfId="1" applyNumberFormat="1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right" vertical="center" wrapText="1"/>
    </xf>
    <xf numFmtId="3" fontId="13" fillId="3" borderId="9" xfId="1" applyNumberFormat="1" applyFont="1" applyFill="1" applyBorder="1" applyAlignment="1">
      <alignment horizontal="right" vertical="center"/>
    </xf>
    <xf numFmtId="3" fontId="10" fillId="3" borderId="9" xfId="2" applyNumberFormat="1" applyFont="1" applyFill="1" applyBorder="1" applyAlignment="1">
      <alignment horizontal="right" vertical="center" wrapText="1"/>
    </xf>
    <xf numFmtId="3" fontId="10" fillId="0" borderId="9" xfId="2" applyNumberFormat="1" applyFont="1" applyFill="1" applyBorder="1" applyAlignment="1">
      <alignment horizontal="right" vertical="center" wrapText="1"/>
    </xf>
    <xf numFmtId="3" fontId="15" fillId="3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167" fontId="8" fillId="0" borderId="8" xfId="5" applyNumberFormat="1" applyFont="1" applyBorder="1" applyAlignment="1">
      <alignment vertical="center" wrapText="1"/>
    </xf>
    <xf numFmtId="167" fontId="8" fillId="0" borderId="0" xfId="5" applyNumberFormat="1" applyFont="1" applyBorder="1" applyAlignment="1">
      <alignment vertical="center" wrapText="1"/>
    </xf>
    <xf numFmtId="0" fontId="13" fillId="0" borderId="0" xfId="0" applyFont="1" applyAlignment="1">
      <alignment horizontal="right"/>
    </xf>
    <xf numFmtId="0" fontId="10" fillId="3" borderId="1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1" fillId="3" borderId="1" xfId="0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vertical="center"/>
    </xf>
    <xf numFmtId="49" fontId="13" fillId="3" borderId="9" xfId="1" quotePrefix="1" applyNumberFormat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left" vertical="center" wrapText="1"/>
    </xf>
    <xf numFmtId="3" fontId="10" fillId="3" borderId="7" xfId="2" applyNumberFormat="1" applyFont="1" applyFill="1" applyBorder="1" applyAlignment="1">
      <alignment horizontal="right" vertical="center" wrapText="1"/>
    </xf>
    <xf numFmtId="3" fontId="10" fillId="3" borderId="4" xfId="2" applyNumberFormat="1" applyFont="1" applyFill="1" applyBorder="1" applyAlignment="1">
      <alignment horizontal="right" vertical="center" wrapText="1"/>
    </xf>
    <xf numFmtId="0" fontId="11" fillId="3" borderId="4" xfId="0" applyFont="1" applyFill="1" applyBorder="1"/>
    <xf numFmtId="0" fontId="11" fillId="3" borderId="7" xfId="0" applyFont="1" applyFill="1" applyBorder="1"/>
    <xf numFmtId="41" fontId="2" fillId="0" borderId="0" xfId="0" applyNumberFormat="1" applyFont="1" applyAlignment="1">
      <alignment horizontal="center"/>
    </xf>
    <xf numFmtId="0" fontId="15" fillId="4" borderId="31" xfId="0" applyFont="1" applyFill="1" applyBorder="1" applyAlignment="1">
      <alignment horizontal="left" vertical="center" wrapText="1"/>
    </xf>
    <xf numFmtId="167" fontId="15" fillId="4" borderId="31" xfId="5" applyNumberFormat="1" applyFont="1" applyFill="1" applyBorder="1" applyAlignment="1">
      <alignment horizontal="center" vertical="center" wrapText="1"/>
    </xf>
    <xf numFmtId="167" fontId="15" fillId="4" borderId="31" xfId="5" applyNumberFormat="1" applyFont="1" applyFill="1" applyBorder="1" applyAlignment="1">
      <alignment vertical="center" wrapText="1"/>
    </xf>
    <xf numFmtId="0" fontId="8" fillId="0" borderId="24" xfId="0" applyFont="1" applyBorder="1" applyAlignment="1">
      <alignment wrapText="1"/>
    </xf>
    <xf numFmtId="0" fontId="8" fillId="0" borderId="28" xfId="0" applyFont="1" applyBorder="1" applyAlignment="1">
      <alignment wrapText="1"/>
    </xf>
    <xf numFmtId="167" fontId="22" fillId="0" borderId="20" xfId="5" applyNumberFormat="1" applyFont="1" applyBorder="1" applyAlignment="1">
      <alignment vertical="center" wrapText="1"/>
    </xf>
    <xf numFmtId="0" fontId="23" fillId="0" borderId="0" xfId="0" applyFont="1"/>
    <xf numFmtId="164" fontId="8" fillId="0" borderId="0" xfId="0" applyNumberFormat="1" applyFont="1"/>
    <xf numFmtId="164" fontId="23" fillId="0" borderId="0" xfId="0" applyNumberFormat="1" applyFont="1" applyFill="1"/>
    <xf numFmtId="164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/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13" fillId="3" borderId="1" xfId="1" applyFont="1" applyFill="1" applyBorder="1" applyAlignment="1">
      <alignment horizontal="left" vertical="center"/>
    </xf>
    <xf numFmtId="0" fontId="12" fillId="3" borderId="4" xfId="0" applyFont="1" applyFill="1" applyBorder="1"/>
    <xf numFmtId="0" fontId="11" fillId="0" borderId="9" xfId="0" applyFont="1" applyFill="1" applyBorder="1"/>
    <xf numFmtId="41" fontId="11" fillId="0" borderId="0" xfId="0" applyNumberFormat="1" applyFont="1"/>
    <xf numFmtId="41" fontId="15" fillId="3" borderId="1" xfId="0" applyNumberFormat="1" applyFont="1" applyFill="1" applyBorder="1"/>
    <xf numFmtId="41" fontId="8" fillId="0" borderId="1" xfId="0" applyNumberFormat="1" applyFont="1" applyFill="1" applyBorder="1"/>
    <xf numFmtId="41" fontId="8" fillId="0" borderId="0" xfId="0" applyNumberFormat="1" applyFont="1"/>
    <xf numFmtId="41" fontId="23" fillId="0" borderId="0" xfId="0" applyNumberFormat="1" applyFont="1" applyFill="1"/>
    <xf numFmtId="2" fontId="5" fillId="0" borderId="1" xfId="1" quotePrefix="1" applyNumberFormat="1" applyFont="1" applyFill="1" applyBorder="1" applyAlignment="1">
      <alignment horizontal="center" vertical="center"/>
    </xf>
    <xf numFmtId="1" fontId="5" fillId="0" borderId="1" xfId="1" quotePrefix="1" applyNumberFormat="1" applyFont="1" applyFill="1" applyBorder="1" applyAlignment="1">
      <alignment horizontal="center" vertical="center"/>
    </xf>
    <xf numFmtId="1" fontId="13" fillId="3" borderId="1" xfId="1" quotePrefix="1" applyNumberFormat="1" applyFont="1" applyFill="1" applyBorder="1" applyAlignment="1">
      <alignment horizontal="center" vertical="center"/>
    </xf>
    <xf numFmtId="41" fontId="15" fillId="3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1" fontId="8" fillId="0" borderId="1" xfId="0" applyNumberFormat="1" applyFont="1" applyBorder="1" applyAlignment="1">
      <alignment horizontal="center"/>
    </xf>
    <xf numFmtId="3" fontId="10" fillId="3" borderId="1" xfId="2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1" fontId="8" fillId="0" borderId="1" xfId="0" applyNumberFormat="1" applyFont="1" applyFill="1" applyBorder="1" applyAlignment="1">
      <alignment horizontal="center"/>
    </xf>
    <xf numFmtId="41" fontId="15" fillId="3" borderId="1" xfId="0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center"/>
    </xf>
    <xf numFmtId="3" fontId="10" fillId="3" borderId="1" xfId="2" applyNumberFormat="1" applyFont="1" applyFill="1" applyBorder="1" applyAlignment="1">
      <alignment horizontal="center" wrapText="1"/>
    </xf>
    <xf numFmtId="3" fontId="4" fillId="0" borderId="1" xfId="2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/>
    </xf>
    <xf numFmtId="41" fontId="15" fillId="3" borderId="1" xfId="0" applyNumberFormat="1" applyFont="1" applyFill="1" applyBorder="1" applyAlignment="1"/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/>
    </xf>
    <xf numFmtId="3" fontId="4" fillId="2" borderId="1" xfId="2" applyNumberFormat="1" applyFont="1" applyFill="1" applyBorder="1" applyAlignment="1">
      <alignment horizontal="right" vertical="center" wrapText="1"/>
    </xf>
    <xf numFmtId="0" fontId="11" fillId="2" borderId="1" xfId="0" applyFont="1" applyFill="1" applyBorder="1"/>
    <xf numFmtId="41" fontId="8" fillId="2" borderId="1" xfId="0" applyNumberFormat="1" applyFont="1" applyFill="1" applyBorder="1"/>
    <xf numFmtId="11" fontId="5" fillId="2" borderId="1" xfId="1" applyNumberFormat="1" applyFont="1" applyFill="1" applyBorder="1" applyAlignment="1">
      <alignment horizontal="left" vertical="center" wrapText="1"/>
    </xf>
    <xf numFmtId="41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3" fontId="4" fillId="3" borderId="1" xfId="2" applyNumberFormat="1" applyFont="1" applyFill="1" applyBorder="1" applyAlignment="1">
      <alignment horizontal="right" vertical="center" wrapText="1"/>
    </xf>
    <xf numFmtId="3" fontId="12" fillId="3" borderId="1" xfId="0" applyNumberFormat="1" applyFont="1" applyFill="1" applyBorder="1"/>
    <xf numFmtId="0" fontId="5" fillId="3" borderId="1" xfId="1" applyFont="1" applyFill="1" applyBorder="1" applyAlignment="1">
      <alignment horizontal="left" vertical="center"/>
    </xf>
    <xf numFmtId="0" fontId="12" fillId="3" borderId="7" xfId="0" applyFont="1" applyFill="1" applyBorder="1"/>
    <xf numFmtId="41" fontId="8" fillId="0" borderId="0" xfId="0" applyNumberFormat="1" applyFont="1" applyAlignment="1">
      <alignment horizontal="center" vertical="center"/>
    </xf>
    <xf numFmtId="41" fontId="23" fillId="0" borderId="0" xfId="0" applyNumberFormat="1" applyFont="1" applyFill="1" applyAlignment="1">
      <alignment horizontal="center" vertical="center"/>
    </xf>
    <xf numFmtId="41" fontId="8" fillId="3" borderId="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right"/>
    </xf>
    <xf numFmtId="0" fontId="15" fillId="3" borderId="1" xfId="0" applyFont="1" applyFill="1" applyBorder="1" applyAlignment="1">
      <alignment horizontal="center" vertical="center"/>
    </xf>
    <xf numFmtId="41" fontId="8" fillId="0" borderId="1" xfId="5" applyNumberFormat="1" applyFont="1" applyBorder="1" applyAlignment="1">
      <alignment horizontal="center" vertical="center"/>
    </xf>
    <xf numFmtId="42" fontId="12" fillId="3" borderId="1" xfId="0" applyNumberFormat="1" applyFont="1" applyFill="1" applyBorder="1"/>
    <xf numFmtId="0" fontId="15" fillId="3" borderId="7" xfId="0" applyFont="1" applyFill="1" applyBorder="1"/>
    <xf numFmtId="0" fontId="15" fillId="3" borderId="4" xfId="0" applyFont="1" applyFill="1" applyBorder="1"/>
    <xf numFmtId="0" fontId="13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13" fillId="3" borderId="1" xfId="1" applyFont="1" applyFill="1" applyBorder="1" applyAlignment="1">
      <alignment horizontal="left" vertical="center"/>
    </xf>
    <xf numFmtId="0" fontId="10" fillId="3" borderId="9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 wrapText="1"/>
    </xf>
    <xf numFmtId="41" fontId="24" fillId="3" borderId="1" xfId="0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41" fontId="11" fillId="0" borderId="1" xfId="0" applyNumberFormat="1" applyFont="1" applyBorder="1"/>
    <xf numFmtId="0" fontId="15" fillId="3" borderId="1" xfId="0" applyFont="1" applyFill="1" applyBorder="1"/>
    <xf numFmtId="0" fontId="11" fillId="0" borderId="0" xfId="0" applyFont="1" applyAlignment="1">
      <alignment horizontal="center"/>
    </xf>
    <xf numFmtId="1" fontId="5" fillId="3" borderId="1" xfId="1" quotePrefix="1" applyNumberFormat="1" applyFont="1" applyFill="1" applyBorder="1" applyAlignment="1">
      <alignment horizontal="center" vertical="center"/>
    </xf>
    <xf numFmtId="11" fontId="25" fillId="2" borderId="1" xfId="1" applyNumberFormat="1" applyFont="1" applyFill="1" applyBorder="1" applyAlignment="1">
      <alignment horizontal="left" vertical="center" wrapText="1"/>
    </xf>
    <xf numFmtId="0" fontId="25" fillId="2" borderId="1" xfId="1" applyFont="1" applyFill="1" applyBorder="1" applyAlignment="1">
      <alignment horizontal="left" vertical="center"/>
    </xf>
    <xf numFmtId="0" fontId="11" fillId="0" borderId="1" xfId="0" applyFont="1" applyBorder="1" applyAlignment="1">
      <alignment horizontal="right"/>
    </xf>
    <xf numFmtId="41" fontId="8" fillId="3" borderId="1" xfId="0" applyNumberFormat="1" applyFont="1" applyFill="1" applyBorder="1"/>
    <xf numFmtId="2" fontId="11" fillId="0" borderId="0" xfId="0" applyNumberFormat="1" applyFont="1"/>
    <xf numFmtId="2" fontId="13" fillId="3" borderId="9" xfId="1" quotePrefix="1" applyNumberFormat="1" applyFont="1" applyFill="1" applyBorder="1" applyAlignment="1">
      <alignment horizontal="center" vertical="center"/>
    </xf>
    <xf numFmtId="1" fontId="25" fillId="0" borderId="1" xfId="1" quotePrefix="1" applyNumberFormat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left" vertical="center" wrapText="1"/>
    </xf>
    <xf numFmtId="0" fontId="2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/>
    </xf>
    <xf numFmtId="1" fontId="11" fillId="0" borderId="0" xfId="0" applyNumberFormat="1" applyFont="1"/>
    <xf numFmtId="1" fontId="13" fillId="3" borderId="9" xfId="1" quotePrefix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13" fillId="3" borderId="1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13" fillId="3" borderId="1" xfId="1" applyFont="1" applyFill="1" applyBorder="1" applyAlignment="1">
      <alignment horizontal="left" vertical="center"/>
    </xf>
    <xf numFmtId="41" fontId="8" fillId="0" borderId="9" xfId="0" applyNumberFormat="1" applyFont="1" applyFill="1" applyBorder="1" applyAlignment="1">
      <alignment horizontal="center" vertical="center"/>
    </xf>
    <xf numFmtId="41" fontId="15" fillId="3" borderId="9" xfId="0" applyNumberFormat="1" applyFont="1" applyFill="1" applyBorder="1" applyAlignment="1">
      <alignment horizontal="center" vertical="center"/>
    </xf>
    <xf numFmtId="41" fontId="15" fillId="3" borderId="1" xfId="0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13" fillId="6" borderId="9" xfId="1" applyNumberFormat="1" applyFont="1" applyFill="1" applyBorder="1" applyAlignment="1">
      <alignment horizontal="right" vertical="center"/>
    </xf>
    <xf numFmtId="41" fontId="15" fillId="6" borderId="1" xfId="0" applyNumberFormat="1" applyFont="1" applyFill="1" applyBorder="1" applyAlignment="1">
      <alignment horizontal="center" vertical="center"/>
    </xf>
    <xf numFmtId="3" fontId="10" fillId="6" borderId="9" xfId="2" applyNumberFormat="1" applyFont="1" applyFill="1" applyBorder="1" applyAlignment="1">
      <alignment horizontal="right" vertical="center" wrapText="1"/>
    </xf>
    <xf numFmtId="3" fontId="25" fillId="0" borderId="9" xfId="2" applyNumberFormat="1" applyFont="1" applyFill="1" applyBorder="1" applyAlignment="1">
      <alignment horizontal="right" vertical="center" wrapText="1"/>
    </xf>
    <xf numFmtId="0" fontId="28" fillId="0" borderId="9" xfId="0" applyFont="1" applyFill="1" applyBorder="1"/>
    <xf numFmtId="0" fontId="28" fillId="0" borderId="1" xfId="0" applyFont="1" applyFill="1" applyBorder="1"/>
    <xf numFmtId="164" fontId="25" fillId="0" borderId="9" xfId="0" applyNumberFormat="1" applyFont="1" applyFill="1" applyBorder="1" applyAlignment="1">
      <alignment horizontal="right" vertical="center"/>
    </xf>
    <xf numFmtId="41" fontId="25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12" fillId="0" borderId="9" xfId="0" applyFont="1" applyFill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right"/>
    </xf>
    <xf numFmtId="41" fontId="15" fillId="0" borderId="1" xfId="0" applyNumberFormat="1" applyFont="1" applyFill="1" applyBorder="1" applyAlignment="1">
      <alignment horizontal="center" vertical="center"/>
    </xf>
    <xf numFmtId="3" fontId="15" fillId="6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3" fontId="24" fillId="3" borderId="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3" fontId="10" fillId="6" borderId="7" xfId="2" applyNumberFormat="1" applyFont="1" applyFill="1" applyBorder="1" applyAlignment="1">
      <alignment horizontal="right" vertical="center" wrapText="1"/>
    </xf>
    <xf numFmtId="41" fontId="15" fillId="6" borderId="9" xfId="0" applyNumberFormat="1" applyFont="1" applyFill="1" applyBorder="1"/>
    <xf numFmtId="41" fontId="15" fillId="3" borderId="9" xfId="0" applyNumberFormat="1" applyFont="1" applyFill="1" applyBorder="1"/>
    <xf numFmtId="0" fontId="15" fillId="0" borderId="31" xfId="0" applyFont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/>
    </xf>
    <xf numFmtId="3" fontId="10" fillId="2" borderId="1" xfId="2" applyNumberFormat="1" applyFont="1" applyFill="1" applyBorder="1" applyAlignment="1">
      <alignment horizontal="right" vertical="center" wrapText="1"/>
    </xf>
    <xf numFmtId="0" fontId="12" fillId="2" borderId="1" xfId="0" applyFont="1" applyFill="1" applyBorder="1"/>
    <xf numFmtId="41" fontId="15" fillId="2" borderId="1" xfId="0" applyNumberFormat="1" applyFont="1" applyFill="1" applyBorder="1" applyAlignment="1">
      <alignment horizontal="center" vertical="center"/>
    </xf>
    <xf numFmtId="1" fontId="4" fillId="0" borderId="1" xfId="1" quotePrefix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3" fontId="4" fillId="0" borderId="1" xfId="1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1" fontId="4" fillId="0" borderId="1" xfId="0" applyNumberFormat="1" applyFont="1" applyBorder="1" applyAlignment="1">
      <alignment horizontal="center"/>
    </xf>
    <xf numFmtId="1" fontId="10" fillId="3" borderId="1" xfId="1" quotePrefix="1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/>
    </xf>
    <xf numFmtId="41" fontId="10" fillId="3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left" vertical="center"/>
    </xf>
    <xf numFmtId="11" fontId="4" fillId="2" borderId="1" xfId="1" applyNumberFormat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center"/>
    </xf>
    <xf numFmtId="1" fontId="5" fillId="0" borderId="1" xfId="1" quotePrefix="1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26" fillId="0" borderId="1" xfId="1" applyFont="1" applyFill="1" applyBorder="1" applyAlignment="1">
      <alignment vertical="center" wrapText="1"/>
    </xf>
    <xf numFmtId="0" fontId="26" fillId="0" borderId="1" xfId="1" applyFont="1" applyFill="1" applyBorder="1" applyAlignment="1">
      <alignment vertical="center"/>
    </xf>
    <xf numFmtId="3" fontId="26" fillId="0" borderId="1" xfId="1" applyNumberFormat="1" applyFont="1" applyFill="1" applyBorder="1" applyAlignment="1">
      <alignment vertical="center"/>
    </xf>
    <xf numFmtId="0" fontId="27" fillId="0" borderId="1" xfId="0" applyFont="1" applyBorder="1" applyAlignment="1">
      <alignment vertical="center"/>
    </xf>
    <xf numFmtId="41" fontId="19" fillId="0" borderId="1" xfId="0" applyNumberFormat="1" applyFont="1" applyBorder="1" applyAlignment="1">
      <alignment vertical="center"/>
    </xf>
    <xf numFmtId="1" fontId="13" fillId="3" borderId="1" xfId="1" quotePrefix="1" applyNumberFormat="1" applyFont="1" applyFill="1" applyBorder="1" applyAlignment="1">
      <alignment vertical="center"/>
    </xf>
    <xf numFmtId="0" fontId="13" fillId="3" borderId="1" xfId="1" applyFont="1" applyFill="1" applyBorder="1" applyAlignment="1">
      <alignment vertical="center" wrapText="1"/>
    </xf>
    <xf numFmtId="3" fontId="10" fillId="3" borderId="1" xfId="2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1" fontId="25" fillId="0" borderId="1" xfId="1" quotePrefix="1" applyNumberFormat="1" applyFont="1" applyFill="1" applyBorder="1" applyAlignment="1">
      <alignment vertical="center"/>
    </xf>
    <xf numFmtId="0" fontId="25" fillId="0" borderId="1" xfId="1" applyFont="1" applyFill="1" applyBorder="1" applyAlignment="1">
      <alignment vertical="center" wrapText="1"/>
    </xf>
    <xf numFmtId="0" fontId="15" fillId="3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vertical="center" wrapText="1"/>
    </xf>
    <xf numFmtId="0" fontId="13" fillId="3" borderId="1" xfId="1" applyFont="1" applyFill="1" applyBorder="1" applyAlignment="1">
      <alignment vertical="center"/>
    </xf>
    <xf numFmtId="1" fontId="5" fillId="3" borderId="1" xfId="1" quotePrefix="1" applyNumberFormat="1" applyFont="1" applyFill="1" applyBorder="1" applyAlignment="1">
      <alignment vertical="center"/>
    </xf>
    <xf numFmtId="0" fontId="10" fillId="3" borderId="1" xfId="1" applyFont="1" applyFill="1" applyBorder="1" applyAlignment="1">
      <alignment vertical="center" wrapText="1"/>
    </xf>
    <xf numFmtId="49" fontId="13" fillId="0" borderId="2" xfId="1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23" fillId="0" borderId="0" xfId="0" applyNumberFormat="1" applyFont="1" applyFill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3" fontId="10" fillId="3" borderId="9" xfId="2" applyNumberFormat="1" applyFont="1" applyFill="1" applyBorder="1" applyAlignment="1">
      <alignment vertical="center" wrapText="1"/>
    </xf>
    <xf numFmtId="41" fontId="10" fillId="3" borderId="1" xfId="0" applyNumberFormat="1" applyFont="1" applyFill="1" applyBorder="1"/>
    <xf numFmtId="41" fontId="4" fillId="2" borderId="1" xfId="0" applyNumberFormat="1" applyFont="1" applyFill="1" applyBorder="1"/>
    <xf numFmtId="0" fontId="15" fillId="3" borderId="22" xfId="0" applyFont="1" applyFill="1" applyBorder="1" applyAlignment="1">
      <alignment vertical="center" wrapText="1"/>
    </xf>
    <xf numFmtId="167" fontId="15" fillId="3" borderId="32" xfId="5" applyNumberFormat="1" applyFont="1" applyFill="1" applyBorder="1" applyAlignment="1">
      <alignment vertical="center" wrapText="1"/>
    </xf>
    <xf numFmtId="41" fontId="8" fillId="0" borderId="1" xfId="0" applyNumberFormat="1" applyFont="1" applyBorder="1" applyAlignment="1">
      <alignment wrapText="1"/>
    </xf>
    <xf numFmtId="41" fontId="8" fillId="0" borderId="3" xfId="0" applyNumberFormat="1" applyFont="1" applyBorder="1" applyAlignment="1">
      <alignment wrapText="1"/>
    </xf>
    <xf numFmtId="41" fontId="15" fillId="3" borderId="32" xfId="0" applyNumberFormat="1" applyFont="1" applyFill="1" applyBorder="1" applyAlignment="1">
      <alignment wrapText="1"/>
    </xf>
    <xf numFmtId="41" fontId="23" fillId="2" borderId="5" xfId="0" applyNumberFormat="1" applyFont="1" applyFill="1" applyBorder="1" applyAlignment="1">
      <alignment vertical="center" wrapText="1"/>
    </xf>
    <xf numFmtId="167" fontId="15" fillId="0" borderId="23" xfId="5" applyNumberFormat="1" applyFont="1" applyBorder="1" applyAlignment="1">
      <alignment horizontal="center" vertical="center" wrapText="1"/>
    </xf>
    <xf numFmtId="41" fontId="24" fillId="2" borderId="32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right"/>
    </xf>
    <xf numFmtId="0" fontId="4" fillId="0" borderId="1" xfId="1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left" vertical="center"/>
    </xf>
    <xf numFmtId="166" fontId="4" fillId="0" borderId="0" xfId="0" applyNumberFormat="1" applyFont="1" applyAlignment="1" applyProtection="1">
      <alignment horizontal="right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166" fontId="4" fillId="0" borderId="0" xfId="0" applyNumberFormat="1" applyFont="1" applyBorder="1" applyAlignment="1" applyProtection="1">
      <alignment horizontal="right"/>
      <protection locked="0"/>
    </xf>
    <xf numFmtId="167" fontId="8" fillId="0" borderId="29" xfId="5" applyNumberFormat="1" applyFont="1" applyBorder="1" applyAlignment="1">
      <alignment horizontal="center" vertical="center" wrapText="1"/>
    </xf>
    <xf numFmtId="167" fontId="8" fillId="0" borderId="30" xfId="5" applyNumberFormat="1" applyFont="1" applyBorder="1" applyAlignment="1">
      <alignment horizontal="center" vertical="center" wrapText="1"/>
    </xf>
    <xf numFmtId="167" fontId="8" fillId="0" borderId="44" xfId="5" applyNumberFormat="1" applyFont="1" applyBorder="1" applyAlignment="1">
      <alignment horizontal="center" vertical="center" wrapText="1"/>
    </xf>
    <xf numFmtId="167" fontId="8" fillId="0" borderId="45" xfId="5" applyNumberFormat="1" applyFont="1" applyBorder="1" applyAlignment="1">
      <alignment horizontal="center" vertical="center" wrapText="1"/>
    </xf>
    <xf numFmtId="167" fontId="8" fillId="0" borderId="18" xfId="5" applyNumberFormat="1" applyFont="1" applyBorder="1" applyAlignment="1">
      <alignment horizontal="center" vertical="center" wrapText="1"/>
    </xf>
    <xf numFmtId="167" fontId="15" fillId="0" borderId="14" xfId="5" applyNumberFormat="1" applyFont="1" applyBorder="1" applyAlignment="1">
      <alignment horizontal="center" vertical="center" wrapText="1"/>
    </xf>
    <xf numFmtId="167" fontId="15" fillId="0" borderId="26" xfId="5" applyNumberFormat="1" applyFont="1" applyBorder="1" applyAlignment="1">
      <alignment horizontal="center" vertical="center" wrapText="1"/>
    </xf>
    <xf numFmtId="167" fontId="15" fillId="4" borderId="21" xfId="5" applyNumberFormat="1" applyFont="1" applyFill="1" applyBorder="1" applyAlignment="1">
      <alignment horizontal="center" vertical="center" wrapText="1"/>
    </xf>
    <xf numFmtId="167" fontId="15" fillId="4" borderId="23" xfId="5" applyNumberFormat="1" applyFont="1" applyFill="1" applyBorder="1" applyAlignment="1">
      <alignment horizontal="center" vertical="center" wrapText="1"/>
    </xf>
    <xf numFmtId="167" fontId="15" fillId="4" borderId="47" xfId="5" applyNumberFormat="1" applyFont="1" applyFill="1" applyBorder="1" applyAlignment="1">
      <alignment vertical="center" wrapText="1"/>
    </xf>
    <xf numFmtId="167" fontId="8" fillId="0" borderId="33" xfId="5" applyNumberFormat="1" applyFont="1" applyBorder="1" applyAlignment="1">
      <alignment horizontal="center" vertical="center" wrapText="1"/>
    </xf>
    <xf numFmtId="167" fontId="8" fillId="0" borderId="0" xfId="5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wrapText="1"/>
    </xf>
    <xf numFmtId="0" fontId="8" fillId="0" borderId="43" xfId="0" applyFont="1" applyBorder="1" applyAlignment="1">
      <alignment wrapText="1"/>
    </xf>
    <xf numFmtId="0" fontId="22" fillId="0" borderId="24" xfId="0" applyFont="1" applyBorder="1" applyAlignment="1">
      <alignment vertical="center" wrapText="1"/>
    </xf>
    <xf numFmtId="167" fontId="22" fillId="0" borderId="48" xfId="5" applyNumberFormat="1" applyFont="1" applyBorder="1" applyAlignment="1">
      <alignment vertical="center" wrapText="1"/>
    </xf>
    <xf numFmtId="167" fontId="22" fillId="0" borderId="8" xfId="5" applyNumberFormat="1" applyFont="1" applyBorder="1" applyAlignment="1">
      <alignment vertical="center" wrapText="1"/>
    </xf>
    <xf numFmtId="167" fontId="22" fillId="0" borderId="27" xfId="5" applyNumberFormat="1" applyFont="1" applyBorder="1" applyAlignment="1">
      <alignment vertical="center" wrapText="1"/>
    </xf>
    <xf numFmtId="167" fontId="8" fillId="0" borderId="48" xfId="5" applyNumberFormat="1" applyFont="1" applyBorder="1" applyAlignment="1">
      <alignment vertical="center"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22" fillId="0" borderId="27" xfId="0" applyFont="1" applyBorder="1" applyAlignment="1">
      <alignment vertical="center" wrapText="1"/>
    </xf>
    <xf numFmtId="167" fontId="8" fillId="0" borderId="27" xfId="5" applyNumberFormat="1" applyFont="1" applyBorder="1" applyAlignment="1">
      <alignment vertical="center" wrapText="1"/>
    </xf>
    <xf numFmtId="167" fontId="8" fillId="0" borderId="20" xfId="5" applyNumberFormat="1" applyFont="1" applyBorder="1" applyAlignment="1">
      <alignment horizontal="left" vertical="center" wrapText="1"/>
    </xf>
    <xf numFmtId="0" fontId="22" fillId="0" borderId="28" xfId="0" applyFont="1" applyBorder="1" applyAlignment="1">
      <alignment vertical="center" wrapText="1"/>
    </xf>
    <xf numFmtId="0" fontId="8" fillId="0" borderId="17" xfId="0" applyFont="1" applyBorder="1" applyAlignment="1">
      <alignment horizontal="left" wrapText="1"/>
    </xf>
    <xf numFmtId="0" fontId="8" fillId="0" borderId="4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9" xfId="0" applyFont="1" applyBorder="1" applyAlignment="1">
      <alignment wrapText="1"/>
    </xf>
    <xf numFmtId="167" fontId="8" fillId="0" borderId="7" xfId="5" applyNumberFormat="1" applyFont="1" applyBorder="1" applyAlignment="1">
      <alignment vertical="center" wrapText="1"/>
    </xf>
    <xf numFmtId="0" fontId="8" fillId="0" borderId="4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167" fontId="8" fillId="0" borderId="35" xfId="5" applyNumberFormat="1" applyFont="1" applyBorder="1" applyAlignment="1">
      <alignment vertical="center" wrapText="1"/>
    </xf>
    <xf numFmtId="166" fontId="4" fillId="0" borderId="28" xfId="0" applyNumberFormat="1" applyFont="1" applyBorder="1" applyProtection="1">
      <protection locked="0"/>
    </xf>
    <xf numFmtId="167" fontId="8" fillId="0" borderId="17" xfId="5" applyNumberFormat="1" applyFont="1" applyBorder="1" applyAlignment="1">
      <alignment horizontal="left" vertical="center" wrapText="1"/>
    </xf>
    <xf numFmtId="167" fontId="8" fillId="0" borderId="4" xfId="5" applyNumberFormat="1" applyFont="1" applyBorder="1" applyAlignment="1">
      <alignment vertical="center" wrapText="1"/>
    </xf>
    <xf numFmtId="167" fontId="8" fillId="0" borderId="1" xfId="5" applyNumberFormat="1" applyFont="1" applyBorder="1" applyAlignment="1">
      <alignment vertical="center" wrapText="1"/>
    </xf>
    <xf numFmtId="167" fontId="8" fillId="0" borderId="9" xfId="5" applyNumberFormat="1" applyFont="1" applyBorder="1" applyAlignment="1">
      <alignment vertical="center" wrapText="1"/>
    </xf>
    <xf numFmtId="167" fontId="8" fillId="0" borderId="28" xfId="5" applyNumberFormat="1" applyFont="1" applyBorder="1" applyAlignment="1">
      <alignment vertical="center" wrapText="1"/>
    </xf>
    <xf numFmtId="166" fontId="4" fillId="0" borderId="0" xfId="0" applyNumberFormat="1" applyFont="1" applyBorder="1" applyProtection="1">
      <protection locked="0"/>
    </xf>
    <xf numFmtId="166" fontId="4" fillId="0" borderId="9" xfId="0" applyNumberFormat="1" applyFont="1" applyBorder="1" applyProtection="1">
      <protection locked="0"/>
    </xf>
    <xf numFmtId="166" fontId="4" fillId="0" borderId="17" xfId="0" applyNumberFormat="1" applyFont="1" applyBorder="1" applyProtection="1">
      <protection locked="0"/>
    </xf>
    <xf numFmtId="166" fontId="4" fillId="0" borderId="15" xfId="0" applyNumberFormat="1" applyFont="1" applyBorder="1" applyProtection="1">
      <protection locked="0"/>
    </xf>
    <xf numFmtId="167" fontId="8" fillId="0" borderId="30" xfId="5" applyNumberFormat="1" applyFont="1" applyBorder="1" applyAlignment="1">
      <alignment horizontal="left" vertical="center" wrapText="1"/>
    </xf>
    <xf numFmtId="167" fontId="8" fillId="0" borderId="50" xfId="5" applyNumberFormat="1" applyFont="1" applyBorder="1" applyAlignment="1">
      <alignment vertical="center" wrapText="1"/>
    </xf>
    <xf numFmtId="167" fontId="8" fillId="0" borderId="3" xfId="5" applyNumberFormat="1" applyFont="1" applyBorder="1" applyAlignment="1">
      <alignment vertical="center" wrapText="1"/>
    </xf>
    <xf numFmtId="167" fontId="8" fillId="0" borderId="51" xfId="5" applyNumberFormat="1" applyFont="1" applyBorder="1" applyAlignment="1">
      <alignment vertical="center" wrapText="1"/>
    </xf>
    <xf numFmtId="167" fontId="8" fillId="0" borderId="15" xfId="5" applyNumberFormat="1" applyFont="1" applyBorder="1" applyAlignment="1">
      <alignment vertical="center" wrapText="1"/>
    </xf>
    <xf numFmtId="167" fontId="8" fillId="0" borderId="44" xfId="5" applyNumberFormat="1" applyFont="1" applyBorder="1" applyAlignment="1">
      <alignment vertical="center" wrapText="1"/>
    </xf>
    <xf numFmtId="167" fontId="22" fillId="0" borderId="36" xfId="5" applyNumberFormat="1" applyFont="1" applyBorder="1" applyAlignment="1">
      <alignment vertical="center" wrapText="1"/>
    </xf>
    <xf numFmtId="166" fontId="4" fillId="0" borderId="51" xfId="0" applyNumberFormat="1" applyFont="1" applyBorder="1" applyProtection="1">
      <protection locked="0"/>
    </xf>
    <xf numFmtId="166" fontId="4" fillId="0" borderId="30" xfId="0" applyNumberFormat="1" applyFont="1" applyBorder="1" applyProtection="1">
      <protection locked="0"/>
    </xf>
    <xf numFmtId="167" fontId="8" fillId="0" borderId="4" xfId="5" applyNumberFormat="1" applyFont="1" applyBorder="1" applyAlignment="1">
      <alignment horizontal="left" vertical="center" wrapText="1"/>
    </xf>
    <xf numFmtId="167" fontId="22" fillId="0" borderId="28" xfId="5" applyNumberFormat="1" applyFont="1" applyBorder="1" applyAlignment="1">
      <alignment vertical="center" wrapText="1"/>
    </xf>
    <xf numFmtId="166" fontId="4" fillId="0" borderId="4" xfId="0" applyNumberFormat="1" applyFont="1" applyBorder="1" applyProtection="1">
      <protection locked="0"/>
    </xf>
    <xf numFmtId="166" fontId="4" fillId="0" borderId="1" xfId="0" applyNumberFormat="1" applyFont="1" applyBorder="1" applyProtection="1">
      <protection locked="0"/>
    </xf>
    <xf numFmtId="3" fontId="8" fillId="0" borderId="28" xfId="0" applyNumberFormat="1" applyFont="1" applyBorder="1" applyAlignment="1">
      <alignment wrapText="1"/>
    </xf>
    <xf numFmtId="3" fontId="8" fillId="0" borderId="17" xfId="0" applyNumberFormat="1" applyFont="1" applyBorder="1" applyAlignment="1">
      <alignment wrapText="1"/>
    </xf>
    <xf numFmtId="167" fontId="8" fillId="0" borderId="50" xfId="5" applyNumberFormat="1" applyFont="1" applyBorder="1" applyAlignment="1">
      <alignment horizontal="left" vertical="center" wrapText="1"/>
    </xf>
    <xf numFmtId="0" fontId="8" fillId="0" borderId="51" xfId="0" applyFont="1" applyBorder="1" applyAlignment="1">
      <alignment wrapText="1"/>
    </xf>
    <xf numFmtId="3" fontId="8" fillId="0" borderId="15" xfId="0" applyNumberFormat="1" applyFont="1" applyBorder="1" applyAlignment="1">
      <alignment wrapText="1"/>
    </xf>
    <xf numFmtId="3" fontId="8" fillId="0" borderId="30" xfId="0" applyNumberFormat="1" applyFont="1" applyBorder="1" applyAlignment="1">
      <alignment wrapText="1"/>
    </xf>
    <xf numFmtId="167" fontId="15" fillId="5" borderId="22" xfId="5" applyNumberFormat="1" applyFont="1" applyFill="1" applyBorder="1" applyAlignment="1">
      <alignment horizontal="left" vertical="center" wrapText="1"/>
    </xf>
    <xf numFmtId="167" fontId="15" fillId="5" borderId="22" xfId="5" applyNumberFormat="1" applyFont="1" applyFill="1" applyBorder="1" applyAlignment="1">
      <alignment vertical="center" wrapText="1"/>
    </xf>
    <xf numFmtId="167" fontId="15" fillId="5" borderId="23" xfId="5" applyNumberFormat="1" applyFont="1" applyFill="1" applyBorder="1" applyAlignment="1">
      <alignment vertical="center" wrapText="1"/>
    </xf>
    <xf numFmtId="167" fontId="15" fillId="5" borderId="47" xfId="5" applyNumberFormat="1" applyFont="1" applyFill="1" applyBorder="1" applyAlignment="1">
      <alignment vertical="center" wrapText="1"/>
    </xf>
    <xf numFmtId="0" fontId="15" fillId="5" borderId="31" xfId="0" applyFont="1" applyFill="1" applyBorder="1" applyAlignment="1">
      <alignment wrapText="1"/>
    </xf>
    <xf numFmtId="167" fontId="15" fillId="5" borderId="31" xfId="0" applyNumberFormat="1" applyFont="1" applyFill="1" applyBorder="1" applyAlignment="1">
      <alignment wrapText="1"/>
    </xf>
    <xf numFmtId="166" fontId="10" fillId="0" borderId="21" xfId="0" applyNumberFormat="1" applyFont="1" applyBorder="1" applyProtection="1">
      <protection locked="0"/>
    </xf>
    <xf numFmtId="166" fontId="4" fillId="0" borderId="47" xfId="0" applyNumberFormat="1" applyFont="1" applyBorder="1" applyProtection="1">
      <protection locked="0"/>
    </xf>
    <xf numFmtId="166" fontId="4" fillId="0" borderId="47" xfId="0" applyNumberFormat="1" applyFont="1" applyBorder="1" applyAlignment="1" applyProtection="1">
      <alignment wrapText="1"/>
      <protection locked="0"/>
    </xf>
    <xf numFmtId="167" fontId="4" fillId="0" borderId="47" xfId="5" applyNumberFormat="1" applyFont="1" applyBorder="1" applyProtection="1">
      <protection locked="0"/>
    </xf>
    <xf numFmtId="166" fontId="4" fillId="0" borderId="31" xfId="0" applyNumberFormat="1" applyFont="1" applyBorder="1" applyProtection="1">
      <protection locked="0"/>
    </xf>
    <xf numFmtId="167" fontId="8" fillId="0" borderId="1" xfId="5" applyNumberFormat="1" applyFont="1" applyBorder="1" applyAlignment="1">
      <alignment horizontal="center" vertical="center" wrapText="1"/>
    </xf>
    <xf numFmtId="167" fontId="10" fillId="0" borderId="14" xfId="5" applyNumberFormat="1" applyFont="1" applyBorder="1" applyAlignment="1">
      <alignment horizontal="right" vertical="center" wrapText="1"/>
    </xf>
    <xf numFmtId="167" fontId="10" fillId="0" borderId="53" xfId="5" applyNumberFormat="1" applyFont="1" applyBorder="1" applyAlignment="1">
      <alignment horizontal="right" vertical="center" wrapText="1"/>
    </xf>
    <xf numFmtId="167" fontId="10" fillId="0" borderId="54" xfId="5" applyNumberFormat="1" applyFont="1" applyBorder="1" applyAlignment="1">
      <alignment horizontal="right" vertical="center" wrapText="1"/>
    </xf>
    <xf numFmtId="167" fontId="10" fillId="0" borderId="55" xfId="5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Alignment="1">
      <alignment horizontal="right" wrapText="1"/>
    </xf>
    <xf numFmtId="167" fontId="4" fillId="0" borderId="5" xfId="5" applyNumberFormat="1" applyFont="1" applyBorder="1" applyAlignment="1">
      <alignment horizontal="right" vertical="center" wrapText="1"/>
    </xf>
    <xf numFmtId="167" fontId="4" fillId="0" borderId="56" xfId="5" applyNumberFormat="1" applyFont="1" applyBorder="1" applyAlignment="1">
      <alignment horizontal="right" vertical="center" wrapText="1"/>
    </xf>
    <xf numFmtId="167" fontId="4" fillId="0" borderId="48" xfId="5" applyNumberFormat="1" applyFont="1" applyBorder="1" applyAlignment="1">
      <alignment horizontal="right" vertical="center" wrapText="1"/>
    </xf>
    <xf numFmtId="167" fontId="4" fillId="0" borderId="19" xfId="5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0" borderId="2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67" fontId="4" fillId="0" borderId="4" xfId="5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wrapText="1"/>
    </xf>
    <xf numFmtId="167" fontId="4" fillId="0" borderId="3" xfId="5" applyNumberFormat="1" applyFont="1" applyBorder="1" applyAlignment="1">
      <alignment horizontal="right" vertical="center" wrapText="1"/>
    </xf>
    <xf numFmtId="167" fontId="4" fillId="0" borderId="57" xfId="5" applyNumberFormat="1" applyFont="1" applyBorder="1" applyAlignment="1">
      <alignment horizontal="right" vertical="center" wrapText="1"/>
    </xf>
    <xf numFmtId="167" fontId="4" fillId="0" borderId="50" xfId="5" applyNumberFormat="1" applyFont="1" applyBorder="1" applyAlignment="1">
      <alignment horizontal="right" vertical="center" wrapText="1"/>
    </xf>
    <xf numFmtId="167" fontId="4" fillId="0" borderId="29" xfId="5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10" fillId="5" borderId="31" xfId="0" applyFont="1" applyFill="1" applyBorder="1" applyAlignment="1">
      <alignment vertical="center" wrapText="1"/>
    </xf>
    <xf numFmtId="0" fontId="10" fillId="5" borderId="23" xfId="0" applyFont="1" applyFill="1" applyBorder="1" applyAlignment="1">
      <alignment vertical="center" wrapText="1"/>
    </xf>
    <xf numFmtId="167" fontId="10" fillId="5" borderId="22" xfId="5" applyNumberFormat="1" applyFont="1" applyFill="1" applyBorder="1" applyAlignment="1">
      <alignment horizontal="right" vertical="center" wrapText="1"/>
    </xf>
    <xf numFmtId="167" fontId="10" fillId="5" borderId="32" xfId="5" applyNumberFormat="1" applyFont="1" applyFill="1" applyBorder="1" applyAlignment="1">
      <alignment horizontal="right" vertical="center" wrapText="1"/>
    </xf>
    <xf numFmtId="0" fontId="20" fillId="0" borderId="1" xfId="0" applyFont="1" applyBorder="1"/>
    <xf numFmtId="41" fontId="4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/>
    <xf numFmtId="41" fontId="10" fillId="3" borderId="1" xfId="0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1" fontId="9" fillId="2" borderId="2" xfId="0" applyNumberFormat="1" applyFont="1" applyFill="1" applyBorder="1"/>
    <xf numFmtId="41" fontId="2" fillId="0" borderId="2" xfId="0" applyNumberFormat="1" applyFont="1" applyBorder="1"/>
    <xf numFmtId="0" fontId="16" fillId="0" borderId="0" xfId="0" applyFont="1" applyBorder="1" applyAlignment="1">
      <alignment horizontal="center"/>
    </xf>
    <xf numFmtId="49" fontId="13" fillId="3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center"/>
    </xf>
    <xf numFmtId="0" fontId="13" fillId="3" borderId="1" xfId="1" applyFont="1" applyFill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3" borderId="9" xfId="1" applyFont="1" applyFill="1" applyBorder="1" applyAlignment="1">
      <alignment horizontal="left" vertical="center"/>
    </xf>
    <xf numFmtId="0" fontId="13" fillId="3" borderId="7" xfId="1" applyFont="1" applyFill="1" applyBorder="1" applyAlignment="1">
      <alignment horizontal="left" vertical="center"/>
    </xf>
    <xf numFmtId="0" fontId="13" fillId="3" borderId="4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center" vertical="center" wrapText="1"/>
    </xf>
    <xf numFmtId="41" fontId="24" fillId="3" borderId="1" xfId="0" applyNumberFormat="1" applyFont="1" applyFill="1" applyBorder="1" applyAlignment="1">
      <alignment horizontal="center" vertical="center" wrapText="1"/>
    </xf>
    <xf numFmtId="41" fontId="24" fillId="3" borderId="1" xfId="0" applyNumberFormat="1" applyFont="1" applyFill="1" applyBorder="1" applyAlignment="1">
      <alignment vertical="center" wrapText="1"/>
    </xf>
    <xf numFmtId="0" fontId="16" fillId="0" borderId="34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5" fillId="0" borderId="1" xfId="1" applyFont="1" applyFill="1" applyBorder="1" applyAlignment="1">
      <alignment vertical="center"/>
    </xf>
    <xf numFmtId="0" fontId="13" fillId="3" borderId="1" xfId="1" applyFont="1" applyFill="1" applyBorder="1" applyAlignment="1">
      <alignment vertical="center"/>
    </xf>
    <xf numFmtId="0" fontId="13" fillId="3" borderId="9" xfId="1" applyFont="1" applyFill="1" applyBorder="1" applyAlignment="1">
      <alignment vertical="center"/>
    </xf>
    <xf numFmtId="0" fontId="13" fillId="3" borderId="7" xfId="1" applyFont="1" applyFill="1" applyBorder="1" applyAlignment="1">
      <alignment vertical="center"/>
    </xf>
    <xf numFmtId="0" fontId="13" fillId="3" borderId="4" xfId="1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49" fontId="13" fillId="3" borderId="1" xfId="1" applyNumberFormat="1" applyFont="1" applyFill="1" applyBorder="1" applyAlignment="1">
      <alignment vertical="center" wrapText="1"/>
    </xf>
    <xf numFmtId="0" fontId="13" fillId="3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vertical="center" wrapText="1"/>
    </xf>
    <xf numFmtId="0" fontId="10" fillId="3" borderId="9" xfId="1" applyFont="1" applyFill="1" applyBorder="1" applyAlignment="1">
      <alignment vertical="center" wrapText="1"/>
    </xf>
    <xf numFmtId="0" fontId="10" fillId="3" borderId="7" xfId="1" applyFont="1" applyFill="1" applyBorder="1" applyAlignment="1">
      <alignment vertical="center" wrapText="1"/>
    </xf>
    <xf numFmtId="0" fontId="10" fillId="3" borderId="4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3" fontId="24" fillId="3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 applyProtection="1">
      <alignment horizontal="right"/>
      <protection locked="0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67" fontId="10" fillId="0" borderId="10" xfId="5" applyNumberFormat="1" applyFont="1" applyBorder="1" applyAlignment="1">
      <alignment horizontal="center" vertical="center" wrapText="1"/>
    </xf>
    <xf numFmtId="167" fontId="10" fillId="0" borderId="6" xfId="5" applyNumberFormat="1" applyFont="1" applyBorder="1" applyAlignment="1">
      <alignment horizontal="center" vertical="center" wrapText="1"/>
    </xf>
    <xf numFmtId="167" fontId="10" fillId="0" borderId="11" xfId="5" applyNumberFormat="1" applyFont="1" applyBorder="1" applyAlignment="1">
      <alignment horizontal="center" vertical="center" wrapText="1"/>
    </xf>
    <xf numFmtId="167" fontId="10" fillId="0" borderId="52" xfId="5" applyNumberFormat="1" applyFont="1" applyBorder="1" applyAlignment="1">
      <alignment horizontal="center" vertical="center" wrapText="1"/>
    </xf>
    <xf numFmtId="167" fontId="4" fillId="0" borderId="0" xfId="5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167" fontId="8" fillId="0" borderId="40" xfId="5" applyNumberFormat="1" applyFont="1" applyBorder="1" applyAlignment="1">
      <alignment horizontal="center" vertical="center" wrapText="1"/>
    </xf>
    <xf numFmtId="167" fontId="8" fillId="0" borderId="41" xfId="5" applyNumberFormat="1" applyFont="1" applyBorder="1" applyAlignment="1">
      <alignment horizontal="center" vertical="center" wrapText="1"/>
    </xf>
    <xf numFmtId="167" fontId="8" fillId="0" borderId="39" xfId="5" applyNumberFormat="1" applyFont="1" applyBorder="1" applyAlignment="1">
      <alignment horizontal="center" vertical="center" wrapText="1"/>
    </xf>
    <xf numFmtId="167" fontId="8" fillId="0" borderId="37" xfId="5" applyNumberFormat="1" applyFont="1" applyBorder="1" applyAlignment="1">
      <alignment horizontal="center" vertical="center" wrapText="1"/>
    </xf>
    <xf numFmtId="167" fontId="8" fillId="0" borderId="43" xfId="5" applyNumberFormat="1" applyFont="1" applyBorder="1" applyAlignment="1">
      <alignment horizontal="center" vertical="center" wrapText="1"/>
    </xf>
    <xf numFmtId="167" fontId="15" fillId="0" borderId="40" xfId="5" applyNumberFormat="1" applyFont="1" applyBorder="1" applyAlignment="1">
      <alignment horizontal="center" vertical="center" wrapText="1"/>
    </xf>
    <xf numFmtId="167" fontId="15" fillId="0" borderId="41" xfId="5" applyNumberFormat="1" applyFont="1" applyBorder="1" applyAlignment="1">
      <alignment horizontal="center" vertical="center" wrapText="1"/>
    </xf>
    <xf numFmtId="167" fontId="15" fillId="0" borderId="43" xfId="5" applyNumberFormat="1" applyFont="1" applyBorder="1" applyAlignment="1">
      <alignment horizontal="center" vertical="center" wrapText="1"/>
    </xf>
    <xf numFmtId="167" fontId="15" fillId="4" borderId="46" xfId="5" applyNumberFormat="1" applyFont="1" applyFill="1" applyBorder="1" applyAlignment="1">
      <alignment horizontal="center" vertical="center" wrapText="1"/>
    </xf>
    <xf numFmtId="167" fontId="15" fillId="4" borderId="0" xfId="5" applyNumberFormat="1" applyFont="1" applyFill="1" applyBorder="1" applyAlignment="1">
      <alignment horizontal="center" vertical="center" wrapText="1"/>
    </xf>
    <xf numFmtId="167" fontId="15" fillId="4" borderId="33" xfId="5" applyNumberFormat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167" fontId="8" fillId="0" borderId="36" xfId="5" applyNumberFormat="1" applyFont="1" applyBorder="1" applyAlignment="1">
      <alignment horizontal="center" vertical="center" wrapText="1"/>
    </xf>
    <xf numFmtId="167" fontId="8" fillId="0" borderId="42" xfId="5" applyNumberFormat="1" applyFont="1" applyBorder="1" applyAlignment="1">
      <alignment horizontal="center" vertical="center" wrapText="1"/>
    </xf>
    <xf numFmtId="167" fontId="8" fillId="0" borderId="38" xfId="5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6">
    <cellStyle name="Ezres" xfId="5" builtinId="3"/>
    <cellStyle name="Normál" xfId="0" builtinId="0"/>
    <cellStyle name="Normál 2" xfId="1"/>
    <cellStyle name="Normál 3" xfId="3"/>
    <cellStyle name="Normál_12dmelléklet" xfId="2"/>
    <cellStyle name="Pénznem 2" xfId="4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EgyéniTáblázatstílus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SEG&#201;DT&#193;BL&#193;K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&#214;LTS&#201;GVET&#201;S%20TERVEZET%202021\2021.%20&#233;v\Seg&#233;dt&#225;bl&#225;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SEG&#201;DT&#193;BL&#193;K%202022_megjegyz&#233;sekkel%200203caf200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.Önk."/>
      <sheetName val="Bev.Hiv."/>
      <sheetName val="Bev.Óvoda"/>
      <sheetName val="Önk."/>
      <sheetName val="Bev.Könyv."/>
      <sheetName val="Szoc."/>
      <sheetName val="Támogatás"/>
      <sheetName val="Beruházás"/>
      <sheetName val="Hiv."/>
      <sheetName val="Ovi"/>
      <sheetName val="Könyvtár"/>
      <sheetName val="Összesítő"/>
      <sheetName val="Mérleg"/>
      <sheetName val="Tervezett"/>
      <sheetName val="Közvetett támogatások"/>
      <sheetName val="Felh."/>
      <sheetName val="Több éves kihatás"/>
      <sheetName val="Köt.önk.váll."/>
      <sheetName val="Adósság"/>
      <sheetName val="EU"/>
    </sheetNames>
    <sheetDataSet>
      <sheetData sheetId="0" refreshError="1">
        <row r="13">
          <cell r="E13">
            <v>100000</v>
          </cell>
        </row>
        <row r="16">
          <cell r="E16">
            <v>15000000</v>
          </cell>
        </row>
        <row r="31">
          <cell r="E31">
            <v>45000000</v>
          </cell>
        </row>
        <row r="50">
          <cell r="E50">
            <v>37877996</v>
          </cell>
        </row>
        <row r="58">
          <cell r="E58">
            <v>35400000</v>
          </cell>
        </row>
        <row r="62">
          <cell r="E62">
            <v>3687509</v>
          </cell>
        </row>
        <row r="73">
          <cell r="E73">
            <v>54999993</v>
          </cell>
        </row>
        <row r="77">
          <cell r="E77">
            <v>15000000</v>
          </cell>
        </row>
        <row r="78">
          <cell r="E78">
            <v>7175280</v>
          </cell>
        </row>
        <row r="84">
          <cell r="F84">
            <v>95553276</v>
          </cell>
        </row>
        <row r="85">
          <cell r="F85">
            <v>54999993</v>
          </cell>
        </row>
        <row r="86">
          <cell r="F86">
            <v>12500000</v>
          </cell>
        </row>
        <row r="87">
          <cell r="F87">
            <v>1000000</v>
          </cell>
        </row>
        <row r="88">
          <cell r="F88">
            <v>3687509</v>
          </cell>
        </row>
        <row r="89">
          <cell r="F89">
            <v>1000000</v>
          </cell>
        </row>
        <row r="90">
          <cell r="F90">
            <v>169595658</v>
          </cell>
        </row>
        <row r="91">
          <cell r="F91">
            <v>124179400</v>
          </cell>
        </row>
        <row r="93">
          <cell r="F93">
            <v>10808770</v>
          </cell>
        </row>
        <row r="94">
          <cell r="F94">
            <v>0</v>
          </cell>
        </row>
        <row r="95">
          <cell r="F95">
            <v>45000000</v>
          </cell>
        </row>
        <row r="97">
          <cell r="F97">
            <v>299793860</v>
          </cell>
        </row>
        <row r="98">
          <cell r="F98">
            <v>6200000</v>
          </cell>
        </row>
        <row r="99">
          <cell r="F99">
            <v>600000</v>
          </cell>
        </row>
        <row r="100">
          <cell r="F100">
            <v>1400000</v>
          </cell>
        </row>
        <row r="101">
          <cell r="F101">
            <v>15600000</v>
          </cell>
        </row>
        <row r="102">
          <cell r="F102">
            <v>600000</v>
          </cell>
        </row>
        <row r="103">
          <cell r="F103">
            <v>4762000</v>
          </cell>
        </row>
        <row r="104">
          <cell r="F104">
            <v>7000000</v>
          </cell>
        </row>
      </sheetData>
      <sheetData sheetId="1" refreshError="1">
        <row r="16">
          <cell r="H16">
            <v>44194</v>
          </cell>
        </row>
        <row r="17">
          <cell r="H17">
            <v>132656976</v>
          </cell>
        </row>
      </sheetData>
      <sheetData sheetId="2" refreshError="1">
        <row r="39">
          <cell r="E39">
            <v>12343646</v>
          </cell>
        </row>
        <row r="40">
          <cell r="E40">
            <v>14155258</v>
          </cell>
        </row>
        <row r="41">
          <cell r="E41">
            <v>7154706</v>
          </cell>
        </row>
        <row r="42">
          <cell r="E42">
            <v>1510870</v>
          </cell>
        </row>
        <row r="43">
          <cell r="E43">
            <v>192179599</v>
          </cell>
        </row>
      </sheetData>
      <sheetData sheetId="3" refreshError="1">
        <row r="165">
          <cell r="F165">
            <v>7513200</v>
          </cell>
        </row>
        <row r="166">
          <cell r="F166">
            <v>1076940</v>
          </cell>
        </row>
        <row r="167">
          <cell r="F167">
            <v>200000</v>
          </cell>
        </row>
        <row r="168">
          <cell r="F168">
            <v>12000</v>
          </cell>
        </row>
        <row r="169">
          <cell r="F169">
            <v>1615200</v>
          </cell>
        </row>
        <row r="170">
          <cell r="F170">
            <v>242280</v>
          </cell>
        </row>
        <row r="171">
          <cell r="F171">
            <v>1350000</v>
          </cell>
        </row>
        <row r="172">
          <cell r="F172">
            <v>945000</v>
          </cell>
        </row>
        <row r="173">
          <cell r="F173">
            <v>180000</v>
          </cell>
          <cell r="G173">
            <v>755234.4</v>
          </cell>
        </row>
        <row r="174">
          <cell r="F174">
            <v>540000</v>
          </cell>
        </row>
        <row r="178">
          <cell r="F178">
            <v>167500</v>
          </cell>
        </row>
        <row r="210">
          <cell r="F210">
            <v>65134363</v>
          </cell>
        </row>
        <row r="211">
          <cell r="F211">
            <v>1152000</v>
          </cell>
        </row>
        <row r="212">
          <cell r="F212">
            <v>0</v>
          </cell>
        </row>
        <row r="213">
          <cell r="F213">
            <v>134000</v>
          </cell>
        </row>
        <row r="214">
          <cell r="F214">
            <v>13674620</v>
          </cell>
        </row>
        <row r="215">
          <cell r="F215">
            <v>776400</v>
          </cell>
        </row>
        <row r="216">
          <cell r="F216">
            <v>400000</v>
          </cell>
        </row>
        <row r="217">
          <cell r="F217">
            <v>11732380</v>
          </cell>
        </row>
        <row r="218">
          <cell r="F218">
            <v>240000</v>
          </cell>
        </row>
        <row r="219">
          <cell r="F219">
            <v>18700700</v>
          </cell>
        </row>
        <row r="220">
          <cell r="F220">
            <v>355000</v>
          </cell>
        </row>
        <row r="221">
          <cell r="F221">
            <v>980000</v>
          </cell>
        </row>
        <row r="222">
          <cell r="F222">
            <v>10935000</v>
          </cell>
        </row>
        <row r="223">
          <cell r="F223">
            <v>1100000</v>
          </cell>
        </row>
        <row r="224">
          <cell r="F224">
            <v>17110000</v>
          </cell>
        </row>
        <row r="225">
          <cell r="F225">
            <v>22393600</v>
          </cell>
        </row>
        <row r="226">
          <cell r="F226">
            <v>14507379</v>
          </cell>
        </row>
        <row r="227">
          <cell r="F227">
            <v>1930000</v>
          </cell>
        </row>
        <row r="228">
          <cell r="F228">
            <v>17391537</v>
          </cell>
        </row>
        <row r="229">
          <cell r="F229">
            <v>338999988</v>
          </cell>
        </row>
        <row r="230">
          <cell r="F230">
            <v>1330000</v>
          </cell>
        </row>
        <row r="231">
          <cell r="F231">
            <v>1400000</v>
          </cell>
        </row>
        <row r="232">
          <cell r="F232">
            <v>1135000</v>
          </cell>
        </row>
        <row r="233">
          <cell r="F233">
            <v>100000</v>
          </cell>
        </row>
      </sheetData>
      <sheetData sheetId="4" refreshError="1">
        <row r="8">
          <cell r="D8">
            <v>306600</v>
          </cell>
        </row>
        <row r="9">
          <cell r="D9">
            <v>113400</v>
          </cell>
        </row>
        <row r="22">
          <cell r="D22">
            <v>306600</v>
          </cell>
        </row>
        <row r="23">
          <cell r="D23">
            <v>113400</v>
          </cell>
        </row>
        <row r="24">
          <cell r="D24">
            <v>260724</v>
          </cell>
        </row>
        <row r="25">
          <cell r="D25">
            <v>14163413</v>
          </cell>
        </row>
      </sheetData>
      <sheetData sheetId="5" refreshError="1">
        <row r="8">
          <cell r="F8">
            <v>8000000</v>
          </cell>
        </row>
        <row r="10">
          <cell r="F10">
            <v>560000</v>
          </cell>
        </row>
        <row r="11">
          <cell r="F11">
            <v>2156800</v>
          </cell>
        </row>
        <row r="13">
          <cell r="F13">
            <v>5040000</v>
          </cell>
        </row>
        <row r="21">
          <cell r="F21">
            <v>16540000</v>
          </cell>
        </row>
        <row r="23">
          <cell r="F23">
            <v>800000</v>
          </cell>
        </row>
      </sheetData>
      <sheetData sheetId="6" refreshError="1">
        <row r="45">
          <cell r="D45">
            <v>65150286</v>
          </cell>
        </row>
        <row r="50">
          <cell r="D50">
            <v>31033000</v>
          </cell>
        </row>
        <row r="52">
          <cell r="D52">
            <v>6000000</v>
          </cell>
        </row>
        <row r="53">
          <cell r="D53">
            <v>65150286</v>
          </cell>
        </row>
      </sheetData>
      <sheetData sheetId="7" refreshError="1">
        <row r="9">
          <cell r="E9">
            <v>2000000</v>
          </cell>
        </row>
        <row r="10">
          <cell r="E10">
            <v>540000</v>
          </cell>
        </row>
        <row r="24">
          <cell r="E24">
            <v>183307087</v>
          </cell>
          <cell r="K24">
            <v>49492913.385826766</v>
          </cell>
        </row>
        <row r="25">
          <cell r="E25">
            <v>1181102</v>
          </cell>
          <cell r="K25">
            <v>318897.63779527554</v>
          </cell>
        </row>
        <row r="26">
          <cell r="E26">
            <v>11811024</v>
          </cell>
          <cell r="K26">
            <v>3188976.3779527564</v>
          </cell>
        </row>
        <row r="27">
          <cell r="E27">
            <v>787402</v>
          </cell>
          <cell r="K27">
            <v>212598.42519685044</v>
          </cell>
        </row>
        <row r="28">
          <cell r="E28">
            <v>1023622</v>
          </cell>
        </row>
        <row r="29">
          <cell r="E29">
            <v>1259843</v>
          </cell>
        </row>
        <row r="31">
          <cell r="E31">
            <v>2362205</v>
          </cell>
        </row>
        <row r="32">
          <cell r="E32">
            <v>3000000</v>
          </cell>
          <cell r="K32">
            <v>810000</v>
          </cell>
        </row>
        <row r="33">
          <cell r="E33">
            <v>2362205</v>
          </cell>
          <cell r="K33">
            <v>637795.27559055109</v>
          </cell>
        </row>
        <row r="34">
          <cell r="E34">
            <v>629921</v>
          </cell>
        </row>
        <row r="35">
          <cell r="E35">
            <v>1181102</v>
          </cell>
        </row>
        <row r="36">
          <cell r="E36">
            <v>1968504</v>
          </cell>
        </row>
        <row r="37">
          <cell r="E37">
            <v>2999800</v>
          </cell>
        </row>
        <row r="38">
          <cell r="E38">
            <v>2274803</v>
          </cell>
        </row>
        <row r="49">
          <cell r="E49">
            <v>8425197</v>
          </cell>
        </row>
        <row r="50">
          <cell r="E50">
            <v>2274803</v>
          </cell>
        </row>
        <row r="51">
          <cell r="E51">
            <v>207448620</v>
          </cell>
        </row>
        <row r="52">
          <cell r="E52">
            <v>55201181</v>
          </cell>
        </row>
      </sheetData>
      <sheetData sheetId="8" refreshError="1">
        <row r="44">
          <cell r="E44">
            <v>2360000</v>
          </cell>
        </row>
        <row r="45">
          <cell r="E45">
            <v>640000</v>
          </cell>
        </row>
        <row r="74">
          <cell r="I74">
            <v>90256200</v>
          </cell>
        </row>
        <row r="77">
          <cell r="I77">
            <v>4292000</v>
          </cell>
        </row>
        <row r="78">
          <cell r="I78">
            <v>150000</v>
          </cell>
        </row>
        <row r="79">
          <cell r="I79">
            <v>1546500</v>
          </cell>
        </row>
        <row r="80">
          <cell r="I80">
            <v>1491000</v>
          </cell>
        </row>
        <row r="81">
          <cell r="I81">
            <v>864000</v>
          </cell>
        </row>
        <row r="82">
          <cell r="I82">
            <v>50000</v>
          </cell>
        </row>
        <row r="83">
          <cell r="I83">
            <v>15316470</v>
          </cell>
        </row>
        <row r="84">
          <cell r="I84">
            <v>1200000</v>
          </cell>
        </row>
        <row r="85">
          <cell r="I85">
            <v>1100000</v>
          </cell>
        </row>
        <row r="86">
          <cell r="I86">
            <v>420000</v>
          </cell>
        </row>
        <row r="87">
          <cell r="I87">
            <v>540000</v>
          </cell>
        </row>
        <row r="88">
          <cell r="I88">
            <v>1600000</v>
          </cell>
        </row>
        <row r="89">
          <cell r="I89">
            <v>1000000</v>
          </cell>
        </row>
        <row r="90">
          <cell r="I90">
            <v>2300000</v>
          </cell>
        </row>
        <row r="91">
          <cell r="I91">
            <v>200000</v>
          </cell>
        </row>
        <row r="92">
          <cell r="I92">
            <v>2275000</v>
          </cell>
        </row>
        <row r="93">
          <cell r="I93">
            <v>5100000</v>
          </cell>
        </row>
        <row r="94">
          <cell r="I94">
            <v>2360000</v>
          </cell>
        </row>
        <row r="95">
          <cell r="I95">
            <v>640000</v>
          </cell>
        </row>
      </sheetData>
      <sheetData sheetId="9" refreshError="1">
        <row r="65">
          <cell r="I65">
            <v>1214567</v>
          </cell>
        </row>
        <row r="68">
          <cell r="I68">
            <v>275591</v>
          </cell>
        </row>
        <row r="69">
          <cell r="I69">
            <v>402343</v>
          </cell>
        </row>
        <row r="74">
          <cell r="I74">
            <v>115781015</v>
          </cell>
        </row>
        <row r="76">
          <cell r="I76">
            <v>3360000</v>
          </cell>
        </row>
        <row r="77">
          <cell r="I77">
            <v>798000</v>
          </cell>
        </row>
        <row r="78">
          <cell r="I78">
            <v>1474680</v>
          </cell>
        </row>
        <row r="80">
          <cell r="I80">
            <v>420000</v>
          </cell>
        </row>
        <row r="81">
          <cell r="I81">
            <v>6516000</v>
          </cell>
        </row>
        <row r="82">
          <cell r="I82">
            <v>21297287.324999999</v>
          </cell>
        </row>
        <row r="83">
          <cell r="I83">
            <v>574803</v>
          </cell>
        </row>
        <row r="84">
          <cell r="I84">
            <v>44366278</v>
          </cell>
        </row>
        <row r="85">
          <cell r="I85">
            <v>314961</v>
          </cell>
        </row>
        <row r="86">
          <cell r="I86">
            <v>3937008</v>
          </cell>
        </row>
        <row r="87">
          <cell r="I87">
            <v>2047244</v>
          </cell>
        </row>
        <row r="88">
          <cell r="I88">
            <v>5164882</v>
          </cell>
        </row>
        <row r="89">
          <cell r="I89">
            <v>2437205</v>
          </cell>
        </row>
        <row r="90">
          <cell r="I90">
            <v>226925</v>
          </cell>
        </row>
        <row r="91">
          <cell r="I91">
            <v>10683290</v>
          </cell>
        </row>
        <row r="92">
          <cell r="I92">
            <v>1490158</v>
          </cell>
        </row>
        <row r="93">
          <cell r="I93">
            <v>402343</v>
          </cell>
        </row>
        <row r="94">
          <cell r="I94">
            <v>6052000</v>
          </cell>
        </row>
      </sheetData>
      <sheetData sheetId="10" refreshError="1">
        <row r="42">
          <cell r="I42">
            <v>8279976</v>
          </cell>
        </row>
        <row r="43">
          <cell r="I43">
            <v>632856</v>
          </cell>
        </row>
        <row r="44">
          <cell r="I44">
            <v>264000</v>
          </cell>
        </row>
        <row r="45">
          <cell r="I45">
            <v>10000</v>
          </cell>
        </row>
        <row r="46">
          <cell r="I46">
            <v>36000</v>
          </cell>
        </row>
        <row r="47">
          <cell r="I47">
            <v>10000</v>
          </cell>
        </row>
        <row r="48">
          <cell r="I48">
            <v>1592309.96</v>
          </cell>
        </row>
        <row r="49">
          <cell r="I49">
            <v>1200000</v>
          </cell>
        </row>
        <row r="50">
          <cell r="I50">
            <v>550000</v>
          </cell>
        </row>
        <row r="51">
          <cell r="I51">
            <v>182500</v>
          </cell>
        </row>
        <row r="52">
          <cell r="I52">
            <v>220000</v>
          </cell>
        </row>
        <row r="53">
          <cell r="I53">
            <v>566000</v>
          </cell>
        </row>
        <row r="54">
          <cell r="I54">
            <v>100000</v>
          </cell>
        </row>
        <row r="55">
          <cell r="I55">
            <v>50000</v>
          </cell>
        </row>
        <row r="56">
          <cell r="I56">
            <v>510495</v>
          </cell>
        </row>
        <row r="59">
          <cell r="I59">
            <v>550000</v>
          </cell>
        </row>
        <row r="60">
          <cell r="I60">
            <v>90000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.Önk."/>
      <sheetName val="Bev.Hiv."/>
      <sheetName val="Bev.Óvoda"/>
      <sheetName val="Bev.Könyv."/>
      <sheetName val="Önk."/>
      <sheetName val="Szoc."/>
      <sheetName val="Támogatás"/>
      <sheetName val="Beruházás"/>
      <sheetName val="Hiv."/>
      <sheetName val="Ovi"/>
      <sheetName val="Könyvtár"/>
      <sheetName val="Összesítő"/>
      <sheetName val="Mérleg"/>
      <sheetName val="Tervezett"/>
      <sheetName val="Közvetett támogatások"/>
      <sheetName val="Felh."/>
      <sheetName val="Több éves kihatás"/>
      <sheetName val="Köt.önk.váll."/>
      <sheetName val="Adósság"/>
      <sheetName val="EU"/>
    </sheetNames>
    <sheetDataSet>
      <sheetData sheetId="0" refreshError="1">
        <row r="6">
          <cell r="E6">
            <v>600000</v>
          </cell>
        </row>
        <row r="7">
          <cell r="E7">
            <v>162000</v>
          </cell>
        </row>
        <row r="14">
          <cell r="E14">
            <v>1100000</v>
          </cell>
        </row>
        <row r="15">
          <cell r="E15">
            <v>1400000</v>
          </cell>
        </row>
        <row r="17">
          <cell r="E17">
            <v>7000000</v>
          </cell>
        </row>
        <row r="18">
          <cell r="E18">
            <v>4000000</v>
          </cell>
        </row>
        <row r="23">
          <cell r="E23">
            <v>0</v>
          </cell>
        </row>
        <row r="24">
          <cell r="E24">
            <v>600000</v>
          </cell>
        </row>
        <row r="30">
          <cell r="E30">
            <v>0</v>
          </cell>
        </row>
        <row r="32">
          <cell r="E32">
            <v>1000000</v>
          </cell>
        </row>
        <row r="33">
          <cell r="E33">
            <v>1000000</v>
          </cell>
        </row>
        <row r="38">
          <cell r="E38">
            <v>169595658</v>
          </cell>
        </row>
        <row r="39">
          <cell r="E39">
            <v>124179400</v>
          </cell>
        </row>
        <row r="40">
          <cell r="E40">
            <v>31033674</v>
          </cell>
        </row>
        <row r="41">
          <cell r="E41">
            <v>5740000</v>
          </cell>
        </row>
        <row r="42">
          <cell r="E42">
            <v>5960520</v>
          </cell>
        </row>
        <row r="43">
          <cell r="E43">
            <v>36740794</v>
          </cell>
        </row>
        <row r="44">
          <cell r="E44">
            <v>729600</v>
          </cell>
        </row>
        <row r="45">
          <cell r="E45">
            <v>10808770</v>
          </cell>
        </row>
        <row r="52">
          <cell r="E52">
            <v>5100000</v>
          </cell>
        </row>
        <row r="53">
          <cell r="E53">
            <v>600000</v>
          </cell>
        </row>
        <row r="67">
          <cell r="E67">
            <v>600000</v>
          </cell>
        </row>
        <row r="96">
          <cell r="F96">
            <v>0</v>
          </cell>
        </row>
      </sheetData>
      <sheetData sheetId="1" refreshError="1">
        <row r="9">
          <cell r="H9">
            <v>44194</v>
          </cell>
        </row>
      </sheetData>
      <sheetData sheetId="2" refreshError="1">
        <row r="8">
          <cell r="E8">
            <v>1510870</v>
          </cell>
        </row>
        <row r="13">
          <cell r="E13">
            <v>8922244</v>
          </cell>
        </row>
        <row r="14">
          <cell r="E14">
            <v>8013664</v>
          </cell>
        </row>
        <row r="20">
          <cell r="E20">
            <v>6141594</v>
          </cell>
        </row>
        <row r="21">
          <cell r="E21">
            <v>731260</v>
          </cell>
        </row>
        <row r="27">
          <cell r="E27">
            <v>2690142</v>
          </cell>
        </row>
      </sheetData>
      <sheetData sheetId="3" refreshError="1">
        <row r="14">
          <cell r="D14">
            <v>260724</v>
          </cell>
        </row>
      </sheetData>
      <sheetData sheetId="4" refreshError="1">
        <row r="7">
          <cell r="E7">
            <v>13060000</v>
          </cell>
        </row>
        <row r="8">
          <cell r="E8">
            <v>192000</v>
          </cell>
        </row>
        <row r="11">
          <cell r="E11">
            <v>1330000</v>
          </cell>
        </row>
        <row r="12">
          <cell r="E12">
            <v>50000</v>
          </cell>
        </row>
        <row r="18">
          <cell r="E18">
            <v>50000</v>
          </cell>
        </row>
        <row r="20">
          <cell r="E20">
            <v>85000</v>
          </cell>
        </row>
        <row r="23">
          <cell r="E23">
            <v>20000</v>
          </cell>
        </row>
        <row r="24">
          <cell r="E24">
            <v>50000</v>
          </cell>
        </row>
        <row r="25">
          <cell r="E25">
            <v>150000</v>
          </cell>
        </row>
        <row r="31">
          <cell r="E31">
            <v>3528000</v>
          </cell>
        </row>
        <row r="32">
          <cell r="E32">
            <v>96000</v>
          </cell>
        </row>
        <row r="35">
          <cell r="E35">
            <v>374000</v>
          </cell>
        </row>
        <row r="40">
          <cell r="E40">
            <v>50000</v>
          </cell>
        </row>
        <row r="42">
          <cell r="E42">
            <v>120000</v>
          </cell>
        </row>
        <row r="45">
          <cell r="E45">
            <v>12700000</v>
          </cell>
        </row>
        <row r="46">
          <cell r="E46">
            <v>800000</v>
          </cell>
        </row>
        <row r="47">
          <cell r="E47">
            <v>390000</v>
          </cell>
        </row>
        <row r="61">
          <cell r="E61">
            <v>19165000</v>
          </cell>
        </row>
        <row r="62">
          <cell r="F62">
            <v>1135000</v>
          </cell>
        </row>
        <row r="63">
          <cell r="E63">
            <v>672000</v>
          </cell>
        </row>
        <row r="65">
          <cell r="E65">
            <v>200000</v>
          </cell>
        </row>
        <row r="70">
          <cell r="E70">
            <v>100000</v>
          </cell>
        </row>
        <row r="72">
          <cell r="E72">
            <v>150000</v>
          </cell>
        </row>
        <row r="75">
          <cell r="E75">
            <v>800000</v>
          </cell>
        </row>
        <row r="76">
          <cell r="E76">
            <v>4000000</v>
          </cell>
        </row>
        <row r="77">
          <cell r="E77">
            <v>20600000</v>
          </cell>
        </row>
        <row r="78">
          <cell r="E78">
            <v>7161000</v>
          </cell>
        </row>
        <row r="79">
          <cell r="E79">
            <v>1930000</v>
          </cell>
        </row>
        <row r="84">
          <cell r="E84">
            <v>202400</v>
          </cell>
        </row>
        <row r="90">
          <cell r="E90">
            <v>300000</v>
          </cell>
        </row>
        <row r="91">
          <cell r="E91">
            <v>33600</v>
          </cell>
        </row>
        <row r="92">
          <cell r="E92">
            <v>35000</v>
          </cell>
        </row>
        <row r="97">
          <cell r="E97">
            <v>330000</v>
          </cell>
        </row>
        <row r="102">
          <cell r="E102">
            <v>19835363</v>
          </cell>
        </row>
        <row r="103">
          <cell r="E103">
            <v>3600000</v>
          </cell>
        </row>
        <row r="110">
          <cell r="F110">
            <v>60000</v>
          </cell>
        </row>
        <row r="111">
          <cell r="F111">
            <v>185000</v>
          </cell>
        </row>
        <row r="113">
          <cell r="E113">
            <v>3891879</v>
          </cell>
        </row>
        <row r="118">
          <cell r="E118">
            <v>30000</v>
          </cell>
        </row>
        <row r="121">
          <cell r="E121">
            <v>1400000</v>
          </cell>
        </row>
        <row r="122">
          <cell r="E122">
            <v>500000</v>
          </cell>
        </row>
        <row r="123">
          <cell r="E123">
            <v>565000</v>
          </cell>
        </row>
        <row r="129">
          <cell r="E129">
            <v>2000000</v>
          </cell>
        </row>
        <row r="134">
          <cell r="E134">
            <v>225000</v>
          </cell>
        </row>
        <row r="135">
          <cell r="E135">
            <v>20500</v>
          </cell>
        </row>
        <row r="141">
          <cell r="E141">
            <v>135000</v>
          </cell>
        </row>
        <row r="146">
          <cell r="E146">
            <v>5946000</v>
          </cell>
        </row>
        <row r="147">
          <cell r="E147">
            <v>192000</v>
          </cell>
        </row>
        <row r="148">
          <cell r="E148">
            <v>50000</v>
          </cell>
        </row>
        <row r="155">
          <cell r="E155">
            <v>10000</v>
          </cell>
        </row>
        <row r="156">
          <cell r="E156">
            <v>15000</v>
          </cell>
        </row>
        <row r="171">
          <cell r="F171">
            <v>400000</v>
          </cell>
        </row>
        <row r="177">
          <cell r="E177">
            <v>0</v>
          </cell>
        </row>
        <row r="184">
          <cell r="E184">
            <v>80000</v>
          </cell>
        </row>
        <row r="190">
          <cell r="F190">
            <v>64000</v>
          </cell>
        </row>
      </sheetData>
      <sheetData sheetId="5" refreshError="1"/>
      <sheetData sheetId="6" refreshError="1">
        <row r="8">
          <cell r="D8">
            <v>3000000</v>
          </cell>
        </row>
        <row r="13">
          <cell r="D13">
            <v>500000</v>
          </cell>
        </row>
        <row r="18">
          <cell r="D18">
            <v>17040000</v>
          </cell>
        </row>
        <row r="23">
          <cell r="D23">
            <v>126000</v>
          </cell>
        </row>
        <row r="24">
          <cell r="D24">
            <v>220000</v>
          </cell>
        </row>
        <row r="25">
          <cell r="D25">
            <v>50000</v>
          </cell>
        </row>
        <row r="26">
          <cell r="D26">
            <v>432000</v>
          </cell>
        </row>
        <row r="27">
          <cell r="D27">
            <v>6000000</v>
          </cell>
        </row>
        <row r="28">
          <cell r="D28">
            <v>3000000</v>
          </cell>
        </row>
        <row r="29">
          <cell r="D29">
            <v>400000</v>
          </cell>
        </row>
        <row r="30">
          <cell r="D30">
            <v>765000</v>
          </cell>
        </row>
        <row r="40">
          <cell r="D40">
            <v>5500000</v>
          </cell>
        </row>
      </sheetData>
      <sheetData sheetId="7" refreshError="1"/>
      <sheetData sheetId="8" refreshError="1">
        <row r="74">
          <cell r="I74">
            <v>0</v>
          </cell>
        </row>
        <row r="75">
          <cell r="I75">
            <v>0</v>
          </cell>
        </row>
      </sheetData>
      <sheetData sheetId="9" refreshError="1">
        <row r="12">
          <cell r="E12">
            <v>83759015</v>
          </cell>
        </row>
        <row r="14">
          <cell r="E14">
            <v>0</v>
          </cell>
        </row>
        <row r="15">
          <cell r="E15">
            <v>2208000</v>
          </cell>
        </row>
        <row r="16">
          <cell r="E16">
            <v>1355880</v>
          </cell>
        </row>
        <row r="17">
          <cell r="E17">
            <v>0</v>
          </cell>
        </row>
        <row r="18">
          <cell r="E18">
            <v>276000</v>
          </cell>
        </row>
        <row r="19">
          <cell r="E19">
            <v>6516000</v>
          </cell>
        </row>
        <row r="21">
          <cell r="E21">
            <v>32022000</v>
          </cell>
        </row>
        <row r="22">
          <cell r="E22">
            <v>118800</v>
          </cell>
        </row>
        <row r="23">
          <cell r="E23">
            <v>144000</v>
          </cell>
        </row>
        <row r="24">
          <cell r="E24">
            <v>1152000</v>
          </cell>
        </row>
        <row r="25">
          <cell r="E25">
            <v>0</v>
          </cell>
        </row>
        <row r="26">
          <cell r="E26">
            <v>798000</v>
          </cell>
        </row>
        <row r="33">
          <cell r="I33">
            <v>417323</v>
          </cell>
        </row>
        <row r="35">
          <cell r="I35">
            <v>314961</v>
          </cell>
        </row>
        <row r="36">
          <cell r="I36">
            <v>3937008</v>
          </cell>
        </row>
        <row r="37">
          <cell r="I37">
            <v>944882</v>
          </cell>
        </row>
        <row r="38">
          <cell r="I38">
            <v>4149134</v>
          </cell>
        </row>
        <row r="39">
          <cell r="I39">
            <v>2075000</v>
          </cell>
        </row>
        <row r="40">
          <cell r="I40">
            <v>28500</v>
          </cell>
        </row>
        <row r="43">
          <cell r="I43">
            <v>157480</v>
          </cell>
        </row>
        <row r="44">
          <cell r="I44">
            <v>1015748</v>
          </cell>
        </row>
        <row r="45">
          <cell r="I45">
            <v>1102362</v>
          </cell>
        </row>
        <row r="46">
          <cell r="I46">
            <v>198425</v>
          </cell>
        </row>
        <row r="47">
          <cell r="I47">
            <v>362205</v>
          </cell>
        </row>
        <row r="75">
          <cell r="I75">
            <v>0</v>
          </cell>
        </row>
        <row r="79">
          <cell r="I79">
            <v>0</v>
          </cell>
        </row>
      </sheetData>
      <sheetData sheetId="10" refreshError="1">
        <row r="7">
          <cell r="E7">
            <v>8279976</v>
          </cell>
        </row>
        <row r="8">
          <cell r="I8">
            <v>550000</v>
          </cell>
        </row>
        <row r="9">
          <cell r="I9">
            <v>632856</v>
          </cell>
        </row>
        <row r="10">
          <cell r="E10">
            <v>264000</v>
          </cell>
        </row>
        <row r="11">
          <cell r="E11">
            <v>10000</v>
          </cell>
        </row>
        <row r="12">
          <cell r="E12">
            <v>36000</v>
          </cell>
        </row>
        <row r="20">
          <cell r="E20">
            <v>1200000</v>
          </cell>
        </row>
        <row r="21">
          <cell r="E21">
            <v>60000</v>
          </cell>
        </row>
        <row r="23">
          <cell r="E23">
            <v>400000</v>
          </cell>
        </row>
        <row r="24">
          <cell r="E24">
            <v>182500</v>
          </cell>
        </row>
        <row r="25">
          <cell r="E25">
            <v>220000</v>
          </cell>
        </row>
        <row r="26">
          <cell r="E26">
            <v>566000</v>
          </cell>
        </row>
        <row r="27">
          <cell r="E27">
            <v>100000</v>
          </cell>
        </row>
        <row r="28">
          <cell r="E28">
            <v>50000</v>
          </cell>
        </row>
        <row r="29">
          <cell r="E29">
            <v>150000</v>
          </cell>
        </row>
        <row r="30">
          <cell r="E30">
            <v>450495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.Önk."/>
      <sheetName val="Önk.A"/>
      <sheetName val="Önk.B"/>
      <sheetName val="Önk.C"/>
      <sheetName val="Bev.Hiv."/>
      <sheetName val="Hiv."/>
      <sheetName val="SZLK"/>
      <sheetName val="Beruházás"/>
      <sheetName val="Szoc."/>
      <sheetName val="Támogatás"/>
      <sheetName val="Bev.Óvoda"/>
      <sheetName val="Ovi"/>
      <sheetName val="Bev.Bölcsi"/>
      <sheetName val="Bölcsi"/>
      <sheetName val="Bev.Könyv."/>
      <sheetName val="Könyvt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2">
          <cell r="I42">
            <v>64147956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X56"/>
  <sheetViews>
    <sheetView tabSelected="1" topLeftCell="B7" workbookViewId="0">
      <selection activeCell="B48" sqref="B48"/>
    </sheetView>
  </sheetViews>
  <sheetFormatPr defaultRowHeight="15" x14ac:dyDescent="0.25"/>
  <cols>
    <col min="1" max="1" width="9.140625" style="36"/>
    <col min="2" max="2" width="59" style="23" customWidth="1"/>
    <col min="3" max="3" width="8.5703125" style="23" customWidth="1"/>
    <col min="4" max="4" width="1.140625" style="23" hidden="1" customWidth="1"/>
    <col min="5" max="6" width="8.85546875" style="23" hidden="1" customWidth="1"/>
    <col min="7" max="7" width="20.28515625" style="33" customWidth="1"/>
    <col min="8" max="9" width="11.140625" style="23" bestFit="1" customWidth="1"/>
    <col min="10" max="10" width="9.140625" style="23"/>
    <col min="11" max="11" width="17.5703125" style="23" customWidth="1"/>
    <col min="12" max="12" width="15.85546875" style="23" customWidth="1"/>
    <col min="13" max="13" width="14" style="23" bestFit="1" customWidth="1"/>
    <col min="14" max="16384" width="9.140625" style="23"/>
  </cols>
  <sheetData>
    <row r="1" spans="1:986" x14ac:dyDescent="0.25">
      <c r="A1" s="434" t="s">
        <v>303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986" x14ac:dyDescent="0.25">
      <c r="B2" s="96"/>
      <c r="C2" s="96"/>
      <c r="D2" s="96"/>
      <c r="E2" s="96"/>
      <c r="F2" s="96"/>
      <c r="G2" s="96"/>
    </row>
    <row r="3" spans="1:986" ht="22.15" customHeight="1" x14ac:dyDescent="0.25">
      <c r="A3" s="423" t="s">
        <v>155</v>
      </c>
      <c r="B3" s="423"/>
      <c r="C3" s="423"/>
      <c r="D3" s="423"/>
      <c r="E3" s="423"/>
      <c r="F3" s="423"/>
      <c r="G3" s="423"/>
      <c r="H3" s="423"/>
      <c r="I3" s="423"/>
      <c r="J3" s="423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</row>
    <row r="4" spans="1:986" ht="22.15" customHeight="1" x14ac:dyDescent="0.25">
      <c r="A4" s="423" t="s">
        <v>156</v>
      </c>
      <c r="B4" s="423"/>
      <c r="C4" s="423"/>
      <c r="D4" s="423"/>
      <c r="E4" s="423"/>
      <c r="F4" s="423"/>
      <c r="G4" s="423"/>
      <c r="H4" s="423"/>
      <c r="I4" s="423"/>
      <c r="J4" s="423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</row>
    <row r="5" spans="1:986" ht="22.15" customHeight="1" x14ac:dyDescent="0.25">
      <c r="A5" s="98"/>
      <c r="B5" s="99"/>
      <c r="C5" s="99"/>
      <c r="D5" s="99"/>
      <c r="E5" s="99"/>
      <c r="F5" s="99"/>
      <c r="G5" s="99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</row>
    <row r="6" spans="1:986" ht="22.15" customHeight="1" x14ac:dyDescent="0.25">
      <c r="A6" s="424" t="s">
        <v>133</v>
      </c>
      <c r="B6" s="425" t="s">
        <v>83</v>
      </c>
      <c r="C6" s="426" t="s">
        <v>154</v>
      </c>
      <c r="D6" s="426"/>
      <c r="E6" s="426"/>
      <c r="F6" s="426"/>
      <c r="G6" s="427" t="s">
        <v>134</v>
      </c>
      <c r="H6" s="428" t="s">
        <v>240</v>
      </c>
      <c r="I6" s="429"/>
      <c r="J6" s="430"/>
      <c r="K6" s="440" t="s">
        <v>264</v>
      </c>
      <c r="L6" s="441" t="s">
        <v>285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</row>
    <row r="7" spans="1:986" ht="43.5" customHeight="1" x14ac:dyDescent="0.25">
      <c r="A7" s="424"/>
      <c r="B7" s="425"/>
      <c r="C7" s="426"/>
      <c r="D7" s="426"/>
      <c r="E7" s="426"/>
      <c r="F7" s="426"/>
      <c r="G7" s="427"/>
      <c r="H7" s="100" t="s">
        <v>64</v>
      </c>
      <c r="I7" s="100" t="s">
        <v>65</v>
      </c>
      <c r="J7" s="100" t="s">
        <v>66</v>
      </c>
      <c r="K7" s="440"/>
      <c r="L7" s="441"/>
    </row>
    <row r="8" spans="1:986" x14ac:dyDescent="0.25">
      <c r="A8" s="34" t="s">
        <v>135</v>
      </c>
      <c r="B8" s="27" t="s">
        <v>136</v>
      </c>
      <c r="C8" s="432" t="s">
        <v>36</v>
      </c>
      <c r="D8" s="432"/>
      <c r="E8" s="432"/>
      <c r="F8" s="432"/>
      <c r="G8" s="144">
        <f>önk.bev.!G7+'hivatal bev.'!G7+'óvoda bev.'!G7+'könyvtár bev.'!G7</f>
        <v>169595658</v>
      </c>
      <c r="H8" s="144">
        <f>önk.bev.!H7</f>
        <v>169595658</v>
      </c>
      <c r="I8" s="144"/>
      <c r="J8" s="137"/>
      <c r="K8" s="138">
        <v>170203249</v>
      </c>
      <c r="L8" s="138">
        <f>önk.bev.!L7+'hivatal bev.'!L7+'óvoda bev.'!L7+'könyvtár bev.'!L7</f>
        <v>170203249</v>
      </c>
    </row>
    <row r="9" spans="1:986" ht="23.25" customHeight="1" x14ac:dyDescent="0.25">
      <c r="A9" s="34" t="s">
        <v>137</v>
      </c>
      <c r="B9" s="29" t="s">
        <v>109</v>
      </c>
      <c r="C9" s="432" t="s">
        <v>37</v>
      </c>
      <c r="D9" s="432"/>
      <c r="E9" s="432"/>
      <c r="F9" s="432"/>
      <c r="G9" s="144">
        <f>önk.bev.!G8+'hivatal bev.'!G8+'óvoda bev.'!G8+'könyvtár bev.'!G8</f>
        <v>124179400</v>
      </c>
      <c r="H9" s="144">
        <f>önk.bev.!H8</f>
        <v>124179400</v>
      </c>
      <c r="I9" s="144"/>
      <c r="J9" s="137"/>
      <c r="K9" s="138">
        <v>128169400</v>
      </c>
      <c r="L9" s="138">
        <f>önk.bev.!L8+'hivatal bev.'!L8+'óvoda bev.'!L8+'könyvtár bev.'!L8</f>
        <v>125745870</v>
      </c>
    </row>
    <row r="10" spans="1:986" ht="28.9" customHeight="1" x14ac:dyDescent="0.25">
      <c r="A10" s="34" t="s">
        <v>138</v>
      </c>
      <c r="B10" s="29" t="s">
        <v>157</v>
      </c>
      <c r="C10" s="432" t="s">
        <v>158</v>
      </c>
      <c r="D10" s="432"/>
      <c r="E10" s="432"/>
      <c r="F10" s="432"/>
      <c r="G10" s="144">
        <f>önk.bev.!G9+'hivatal bev.'!G9+'óvoda bev.'!G9+'könyvtár bev.'!G9</f>
        <v>42734194</v>
      </c>
      <c r="H10" s="144">
        <v>0</v>
      </c>
      <c r="I10" s="144"/>
      <c r="J10" s="137"/>
      <c r="K10" s="138">
        <v>45612292</v>
      </c>
      <c r="L10" s="138">
        <f>önk.bev.!L9+'hivatal bev.'!L9+'óvoda bev.'!L9+'könyvtár bev.'!L9</f>
        <v>48216637</v>
      </c>
    </row>
    <row r="11" spans="1:986" ht="28.9" customHeight="1" x14ac:dyDescent="0.25">
      <c r="A11" s="34" t="s">
        <v>139</v>
      </c>
      <c r="B11" s="29" t="s">
        <v>159</v>
      </c>
      <c r="C11" s="31" t="s">
        <v>160</v>
      </c>
      <c r="D11" s="31"/>
      <c r="E11" s="31"/>
      <c r="F11" s="31"/>
      <c r="G11" s="144">
        <f>önk.bev.!G10+'hivatal bev.'!G10+'óvoda bev.'!G10+'könyvtár bev.'!G10</f>
        <v>37470394</v>
      </c>
      <c r="H11" s="144">
        <v>0</v>
      </c>
      <c r="I11" s="144"/>
      <c r="J11" s="137"/>
      <c r="K11" s="138">
        <v>37903474</v>
      </c>
      <c r="L11" s="138">
        <f>önk.bev.!L10+'hivatal bev.'!L10+'óvoda bev.'!L10+'könyvtár bev.'!L10</f>
        <v>44854423</v>
      </c>
    </row>
    <row r="12" spans="1:986" ht="28.9" customHeight="1" x14ac:dyDescent="0.25">
      <c r="A12" s="34" t="s">
        <v>141</v>
      </c>
      <c r="B12" s="29" t="s">
        <v>161</v>
      </c>
      <c r="C12" s="31" t="s">
        <v>38</v>
      </c>
      <c r="D12" s="31"/>
      <c r="E12" s="31"/>
      <c r="F12" s="31"/>
      <c r="G12" s="144">
        <v>80204588</v>
      </c>
      <c r="H12" s="144">
        <f>önk.bev.!H11</f>
        <v>80204588</v>
      </c>
      <c r="I12" s="144"/>
      <c r="J12" s="137"/>
      <c r="K12" s="138">
        <f>SUM(K10:K11)</f>
        <v>83515766</v>
      </c>
      <c r="L12" s="138">
        <f>önk.bev.!L11+'hivatal bev.'!L11+'óvoda bev.'!L11+'könyvtár bev.'!L11</f>
        <v>93071060</v>
      </c>
    </row>
    <row r="13" spans="1:986" x14ac:dyDescent="0.25">
      <c r="A13" s="34" t="s">
        <v>142</v>
      </c>
      <c r="B13" s="29" t="s">
        <v>140</v>
      </c>
      <c r="C13" s="432" t="s">
        <v>41</v>
      </c>
      <c r="D13" s="432"/>
      <c r="E13" s="432"/>
      <c r="F13" s="432"/>
      <c r="G13" s="144">
        <f>önk.bev.!G12+'hivatal bev.'!G12+'óvoda bev.'!G12+'könyvtár bev.'!G12</f>
        <v>10808770</v>
      </c>
      <c r="H13" s="144">
        <f>önk.bev.!H12</f>
        <v>10808770</v>
      </c>
      <c r="I13" s="144"/>
      <c r="J13" s="137"/>
      <c r="K13" s="138">
        <v>11636086</v>
      </c>
      <c r="L13" s="138">
        <f>önk.bev.!L12+'hivatal bev.'!L12+'óvoda bev.'!L12+'könyvtár bev.'!L12</f>
        <v>11636086</v>
      </c>
    </row>
    <row r="14" spans="1:986" x14ac:dyDescent="0.25">
      <c r="A14" s="34" t="s">
        <v>144</v>
      </c>
      <c r="B14" s="29" t="s">
        <v>279</v>
      </c>
      <c r="C14" s="122" t="s">
        <v>266</v>
      </c>
      <c r="D14" s="122"/>
      <c r="E14" s="122"/>
      <c r="F14" s="122"/>
      <c r="G14" s="144"/>
      <c r="H14" s="144"/>
      <c r="I14" s="144"/>
      <c r="J14" s="137"/>
      <c r="K14" s="138">
        <v>20077731</v>
      </c>
      <c r="L14" s="138">
        <f>önk.bev.!L13+'hivatal bev.'!L13+'óvoda bev.'!L13+'könyvtár bev.'!L13</f>
        <v>25259331</v>
      </c>
    </row>
    <row r="15" spans="1:986" x14ac:dyDescent="0.25">
      <c r="A15" s="34" t="s">
        <v>162</v>
      </c>
      <c r="B15" s="29" t="s">
        <v>143</v>
      </c>
      <c r="C15" s="432" t="s">
        <v>130</v>
      </c>
      <c r="D15" s="432"/>
      <c r="E15" s="432"/>
      <c r="F15" s="432"/>
      <c r="G15" s="144">
        <f>önk.bev.!G14+'hivatal bev.'!G14+'óvoda bev.'!G14+'könyvtár bev.'!G14</f>
        <v>0</v>
      </c>
      <c r="H15" s="144">
        <v>0</v>
      </c>
      <c r="I15" s="144"/>
      <c r="J15" s="137"/>
      <c r="K15" s="138"/>
      <c r="L15" s="138">
        <f>önk.bev.!L14+'hivatal bev.'!L14+'óvoda bev.'!L14+'könyvtár bev.'!L14</f>
        <v>0</v>
      </c>
    </row>
    <row r="16" spans="1:986" ht="14.45" customHeight="1" x14ac:dyDescent="0.25">
      <c r="A16" s="34" t="s">
        <v>163</v>
      </c>
      <c r="B16" s="29" t="s">
        <v>145</v>
      </c>
      <c r="C16" s="432" t="s">
        <v>5</v>
      </c>
      <c r="D16" s="432"/>
      <c r="E16" s="432"/>
      <c r="F16" s="432"/>
      <c r="G16" s="144">
        <f>önk.bev.!G15+'hivatal bev.'!G15+'óvoda bev.'!G15+'könyvtár bev.'!G15</f>
        <v>95553276</v>
      </c>
      <c r="H16" s="144">
        <f>önk.bev.!H15+'hivatal bev.'!H15+'óvoda bev.'!H15+'könyvtár bev.'!H15</f>
        <v>80553276</v>
      </c>
      <c r="I16" s="144">
        <f>önk.bev.!I15</f>
        <v>15000000</v>
      </c>
      <c r="J16" s="137"/>
      <c r="K16" s="138">
        <v>80553276</v>
      </c>
      <c r="L16" s="138">
        <f>önk.bev.!L15+'hivatal bev.'!L15+'óvoda bev.'!L15+'könyvtár bev.'!L15</f>
        <v>81706103</v>
      </c>
      <c r="M16" s="127"/>
    </row>
    <row r="17" spans="1:12" ht="22.5" customHeight="1" x14ac:dyDescent="0.25">
      <c r="A17" s="37" t="s">
        <v>178</v>
      </c>
      <c r="B17" s="38" t="s">
        <v>267</v>
      </c>
      <c r="C17" s="433" t="s">
        <v>75</v>
      </c>
      <c r="D17" s="433"/>
      <c r="E17" s="433"/>
      <c r="F17" s="433"/>
      <c r="G17" s="145">
        <f>G8+G9+G12+G13+G16</f>
        <v>480341692</v>
      </c>
      <c r="H17" s="145">
        <f>SUM(H8:H16)</f>
        <v>465341692</v>
      </c>
      <c r="I17" s="145">
        <f>SUM(I8:I16)</f>
        <v>15000000</v>
      </c>
      <c r="J17" s="140"/>
      <c r="K17" s="143">
        <f>K8+K9+K12+K13+K14+K15+K16</f>
        <v>494155508</v>
      </c>
      <c r="L17" s="143">
        <f>önk.bev.!L16+'hivatal bev.'!L16+'óvoda bev.'!L16+'könyvtár bev.'!L16</f>
        <v>507621699</v>
      </c>
    </row>
    <row r="18" spans="1:12" s="24" customFormat="1" ht="30" customHeight="1" x14ac:dyDescent="0.25">
      <c r="A18" s="133">
        <f t="shared" ref="A18:A31" si="0">A17+1</f>
        <v>11</v>
      </c>
      <c r="B18" s="29" t="s">
        <v>146</v>
      </c>
      <c r="C18" s="432" t="s">
        <v>70</v>
      </c>
      <c r="D18" s="432"/>
      <c r="E18" s="432"/>
      <c r="F18" s="432"/>
      <c r="G18" s="144">
        <f>önk.bev.!G17+'hivatal bev.'!G17+'óvoda bev.'!G17+'könyvtár bev.'!G17</f>
        <v>54999993</v>
      </c>
      <c r="H18" s="144">
        <f>önk.bev.!H17</f>
        <v>54999993</v>
      </c>
      <c r="I18" s="144">
        <f>önk.bev.!I17</f>
        <v>0</v>
      </c>
      <c r="J18" s="141"/>
      <c r="K18" s="142">
        <v>54999993</v>
      </c>
      <c r="L18" s="138">
        <f>önk.bev.!L17+'hivatal bev.'!L17+'óvoda bev.'!L17+'könyvtár bev.'!L17</f>
        <v>160782750</v>
      </c>
    </row>
    <row r="19" spans="1:12" s="24" customFormat="1" ht="23.45" customHeight="1" x14ac:dyDescent="0.25">
      <c r="A19" s="134">
        <f t="shared" si="0"/>
        <v>12</v>
      </c>
      <c r="B19" s="38" t="s">
        <v>268</v>
      </c>
      <c r="C19" s="433" t="s">
        <v>82</v>
      </c>
      <c r="D19" s="433"/>
      <c r="E19" s="433"/>
      <c r="F19" s="433"/>
      <c r="G19" s="145">
        <f>SUM(G18)</f>
        <v>54999993</v>
      </c>
      <c r="H19" s="145">
        <f>SUM(H18)</f>
        <v>54999993</v>
      </c>
      <c r="I19" s="145">
        <f>önk.bev.!I18</f>
        <v>0</v>
      </c>
      <c r="J19" s="140"/>
      <c r="K19" s="217">
        <f>SUM(K18)</f>
        <v>54999993</v>
      </c>
      <c r="L19" s="217">
        <f>önk.bev.!L18+'hivatal bev.'!L18+'óvoda bev.'!L18+'könyvtár bev.'!L18</f>
        <v>160782750</v>
      </c>
    </row>
    <row r="20" spans="1:12" x14ac:dyDescent="0.25">
      <c r="A20" s="133">
        <f t="shared" si="0"/>
        <v>13</v>
      </c>
      <c r="B20" s="29" t="s">
        <v>147</v>
      </c>
      <c r="C20" s="432" t="s">
        <v>2</v>
      </c>
      <c r="D20" s="432"/>
      <c r="E20" s="432"/>
      <c r="F20" s="432"/>
      <c r="G20" s="144">
        <f>önk.bev.!G19+'hivatal bev.'!G19+'óvoda bev.'!G19+'könyvtár bev.'!G19</f>
        <v>12500000</v>
      </c>
      <c r="H20" s="144">
        <f>önk.bev.!H19</f>
        <v>0</v>
      </c>
      <c r="I20" s="144">
        <v>12500000</v>
      </c>
      <c r="J20" s="137"/>
      <c r="K20" s="138">
        <v>12500000</v>
      </c>
      <c r="L20" s="138">
        <f>önk.bev.!L19+'hivatal bev.'!L19+'óvoda bev.'!L19+'könyvtár bev.'!L19</f>
        <v>15960927</v>
      </c>
    </row>
    <row r="21" spans="1:12" x14ac:dyDescent="0.25">
      <c r="A21" s="133">
        <f t="shared" si="0"/>
        <v>14</v>
      </c>
      <c r="B21" s="29" t="s">
        <v>148</v>
      </c>
      <c r="C21" s="432" t="s">
        <v>4</v>
      </c>
      <c r="D21" s="432"/>
      <c r="E21" s="432"/>
      <c r="F21" s="432"/>
      <c r="G21" s="144">
        <f>önk.bev.!G20+'hivatal bev.'!G20+'óvoda bev.'!G20+'könyvtár bev.'!G20</f>
        <v>45000000</v>
      </c>
      <c r="H21" s="144"/>
      <c r="I21" s="144">
        <f>önk.bev.!I20</f>
        <v>45000000</v>
      </c>
      <c r="J21" s="137"/>
      <c r="K21" s="138">
        <v>45000000</v>
      </c>
      <c r="L21" s="138">
        <f>önk.bev.!L20+'hivatal bev.'!L20+'óvoda bev.'!L20+'könyvtár bev.'!L20</f>
        <v>45000000</v>
      </c>
    </row>
    <row r="22" spans="1:12" x14ac:dyDescent="0.25">
      <c r="A22" s="133">
        <f t="shared" si="0"/>
        <v>15</v>
      </c>
      <c r="B22" s="29" t="s">
        <v>149</v>
      </c>
      <c r="C22" s="432" t="s">
        <v>3</v>
      </c>
      <c r="D22" s="432"/>
      <c r="E22" s="432"/>
      <c r="F22" s="432"/>
      <c r="G22" s="144">
        <f>önk.bev.!G21+'hivatal bev.'!G21+'óvoda bev.'!G21+'könyvtár bev.'!G21</f>
        <v>0</v>
      </c>
      <c r="H22" s="137"/>
      <c r="I22" s="137"/>
      <c r="J22" s="137"/>
      <c r="K22" s="138"/>
      <c r="L22" s="138">
        <f>önk.bev.!L21+'hivatal bev.'!L21+'óvoda bev.'!L21+'könyvtár bev.'!L21</f>
        <v>0</v>
      </c>
    </row>
    <row r="23" spans="1:12" x14ac:dyDescent="0.25">
      <c r="A23" s="133">
        <f t="shared" si="0"/>
        <v>16</v>
      </c>
      <c r="B23" s="29" t="s">
        <v>150</v>
      </c>
      <c r="C23" s="432" t="s">
        <v>51</v>
      </c>
      <c r="D23" s="432"/>
      <c r="E23" s="432"/>
      <c r="F23" s="432"/>
      <c r="G23" s="144">
        <f>önk.bev.!G22+'hivatal bev.'!G22+'óvoda bev.'!G22+'könyvtár bev.'!G22</f>
        <v>1000000</v>
      </c>
      <c r="H23" s="141"/>
      <c r="I23" s="144">
        <f>önk.bev.!I22</f>
        <v>1000000</v>
      </c>
      <c r="J23" s="141"/>
      <c r="K23" s="138">
        <v>1000000</v>
      </c>
      <c r="L23" s="138">
        <f>önk.bev.!L22+'hivatal bev.'!L22+'óvoda bev.'!L22+'könyvtár bev.'!L22</f>
        <v>2433686</v>
      </c>
    </row>
    <row r="24" spans="1:12" x14ac:dyDescent="0.25">
      <c r="A24" s="134">
        <f t="shared" si="0"/>
        <v>17</v>
      </c>
      <c r="B24" s="38" t="s">
        <v>269</v>
      </c>
      <c r="C24" s="433" t="s">
        <v>77</v>
      </c>
      <c r="D24" s="433"/>
      <c r="E24" s="433"/>
      <c r="F24" s="433"/>
      <c r="G24" s="145">
        <f>SUM(G20:G23)</f>
        <v>58500000</v>
      </c>
      <c r="H24" s="145">
        <f>SUM(H20:H23)</f>
        <v>0</v>
      </c>
      <c r="I24" s="145">
        <f>SUM(I20:I23)</f>
        <v>58500000</v>
      </c>
      <c r="J24" s="140"/>
      <c r="K24" s="143">
        <f>SUM(K20:K23)</f>
        <v>58500000</v>
      </c>
      <c r="L24" s="143">
        <f>önk.bev.!L23+'hivatal bev.'!L23+'óvoda bev.'!L23+'könyvtár bev.'!L23</f>
        <v>63394613</v>
      </c>
    </row>
    <row r="25" spans="1:12" x14ac:dyDescent="0.25">
      <c r="A25" s="133">
        <f t="shared" si="0"/>
        <v>18</v>
      </c>
      <c r="B25" s="30" t="s">
        <v>113</v>
      </c>
      <c r="C25" s="432" t="s">
        <v>55</v>
      </c>
      <c r="D25" s="432"/>
      <c r="E25" s="432"/>
      <c r="F25" s="432"/>
      <c r="G25" s="144">
        <f>önk.bev.!G24+'hivatal bev.'!G24+'óvoda bev.'!G24+'könyvtár bev.'!G24</f>
        <v>6200000</v>
      </c>
      <c r="H25" s="144"/>
      <c r="I25" s="144">
        <f>önk.bev.!I24</f>
        <v>6200000</v>
      </c>
      <c r="J25" s="137"/>
      <c r="K25" s="138">
        <v>6200000</v>
      </c>
      <c r="L25" s="138">
        <f>önk.bev.!L24+'hivatal bev.'!L24+'óvoda bev.'!L24+'könyvtár bev.'!L24</f>
        <v>7476888</v>
      </c>
    </row>
    <row r="26" spans="1:12" x14ac:dyDescent="0.25">
      <c r="A26" s="133">
        <f t="shared" si="0"/>
        <v>19</v>
      </c>
      <c r="B26" s="30" t="s">
        <v>111</v>
      </c>
      <c r="C26" s="432" t="s">
        <v>7</v>
      </c>
      <c r="D26" s="432"/>
      <c r="E26" s="432"/>
      <c r="F26" s="432"/>
      <c r="G26" s="144">
        <f>önk.bev.!G25+'hivatal bev.'!G25+'óvoda bev.'!G25+'könyvtár bev.'!G25</f>
        <v>13250246</v>
      </c>
      <c r="H26" s="144">
        <f>önk.bev.!H25+'óvoda bev.'!H25+'könyvtár bev.'!H25</f>
        <v>1331260</v>
      </c>
      <c r="I26" s="144">
        <f>'óvoda bev.'!I25+'könyvtár bev.'!I25</f>
        <v>11918986</v>
      </c>
      <c r="J26" s="137"/>
      <c r="K26" s="138">
        <v>13250246</v>
      </c>
      <c r="L26" s="138">
        <f>önk.bev.!L25+'hivatal bev.'!L25+'óvoda bev.'!L25+'könyvtár bev.'!L25</f>
        <v>13914045</v>
      </c>
    </row>
    <row r="27" spans="1:12" x14ac:dyDescent="0.25">
      <c r="A27" s="133">
        <f t="shared" si="0"/>
        <v>20</v>
      </c>
      <c r="B27" s="30" t="s">
        <v>114</v>
      </c>
      <c r="C27" s="432" t="s">
        <v>40</v>
      </c>
      <c r="D27" s="432"/>
      <c r="E27" s="432"/>
      <c r="F27" s="432"/>
      <c r="G27" s="144">
        <f>önk.bev.!G26+'hivatal bev.'!G26+'óvoda bev.'!G26+'könyvtár bev.'!G26</f>
        <v>1400000</v>
      </c>
      <c r="H27" s="144"/>
      <c r="I27" s="144">
        <f>önk.bev.!I26</f>
        <v>1400000</v>
      </c>
      <c r="J27" s="137"/>
      <c r="K27" s="138">
        <v>1400000</v>
      </c>
      <c r="L27" s="138">
        <f>önk.bev.!L26+'hivatal bev.'!L26+'óvoda bev.'!L26+'könyvtár bev.'!L26</f>
        <v>2246806</v>
      </c>
    </row>
    <row r="28" spans="1:12" x14ac:dyDescent="0.25">
      <c r="A28" s="133">
        <f t="shared" si="0"/>
        <v>21</v>
      </c>
      <c r="B28" s="30" t="s">
        <v>112</v>
      </c>
      <c r="C28" s="432" t="s">
        <v>0</v>
      </c>
      <c r="D28" s="432"/>
      <c r="E28" s="432"/>
      <c r="F28" s="432"/>
      <c r="G28" s="144">
        <f>önk.bev.!G27+'hivatal bev.'!G27+'óvoda bev.'!G27+'könyvtár bev.'!G27</f>
        <v>15600000</v>
      </c>
      <c r="H28" s="144">
        <f>önk.bev.!H27+'hivatal bev.'!H27+'óvoda bev.'!H27+'könyvtár bev.'!H27</f>
        <v>15600000</v>
      </c>
      <c r="I28" s="144"/>
      <c r="J28" s="137"/>
      <c r="K28" s="138">
        <v>15600000</v>
      </c>
      <c r="L28" s="138">
        <f>önk.bev.!L27+'hivatal bev.'!L27+'óvoda bev.'!L27+'könyvtár bev.'!L27</f>
        <v>15631000</v>
      </c>
    </row>
    <row r="29" spans="1:12" x14ac:dyDescent="0.25">
      <c r="A29" s="133">
        <f t="shared" si="0"/>
        <v>22</v>
      </c>
      <c r="B29" s="30" t="s">
        <v>115</v>
      </c>
      <c r="C29" s="432" t="s">
        <v>27</v>
      </c>
      <c r="D29" s="432"/>
      <c r="E29" s="432"/>
      <c r="F29" s="432"/>
      <c r="G29" s="144">
        <f>önk.bev.!G28+'hivatal bev.'!G28+'óvoda bev.'!G28+'könyvtár bev.'!G28</f>
        <v>14755258</v>
      </c>
      <c r="H29" s="144">
        <f>'óvoda bev.'!H28+önk.bev.!H28</f>
        <v>14755258</v>
      </c>
      <c r="I29" s="144"/>
      <c r="J29" s="137"/>
      <c r="K29" s="138">
        <v>14755258</v>
      </c>
      <c r="L29" s="138">
        <f>önk.bev.!L28+'hivatal bev.'!L28+'óvoda bev.'!L28+'könyvtár bev.'!L28</f>
        <v>14713552</v>
      </c>
    </row>
    <row r="30" spans="1:12" x14ac:dyDescent="0.25">
      <c r="A30" s="133">
        <f t="shared" si="0"/>
        <v>23</v>
      </c>
      <c r="B30" s="30" t="s">
        <v>32</v>
      </c>
      <c r="C30" s="432" t="s">
        <v>31</v>
      </c>
      <c r="D30" s="432"/>
      <c r="E30" s="432"/>
      <c r="F30" s="432"/>
      <c r="G30" s="144">
        <f>önk.bev.!G29+'hivatal bev.'!G29+'óvoda bev.'!G29+'könyvtár bev.'!G29</f>
        <v>12030106</v>
      </c>
      <c r="H30" s="144">
        <f>önk.bev.!H29+'óvoda bev.'!H29+'könyvtár bev.'!H29</f>
        <v>8181362</v>
      </c>
      <c r="I30" s="144">
        <f>önk.bev.!I29+'óvoda bev.'!I29+'könyvtár bev.'!I29</f>
        <v>3848744</v>
      </c>
      <c r="J30" s="137"/>
      <c r="K30" s="138">
        <v>12030106</v>
      </c>
      <c r="L30" s="138">
        <f>önk.bev.!L29+'hivatal bev.'!L29+'óvoda bev.'!L29+'könyvtár bev.'!L29</f>
        <v>12030106</v>
      </c>
    </row>
    <row r="31" spans="1:12" x14ac:dyDescent="0.25">
      <c r="A31" s="250">
        <f t="shared" si="0"/>
        <v>24</v>
      </c>
      <c r="B31" s="30" t="s">
        <v>295</v>
      </c>
      <c r="C31" s="251" t="s">
        <v>296</v>
      </c>
      <c r="D31" s="213"/>
      <c r="E31" s="213"/>
      <c r="F31" s="213"/>
      <c r="G31" s="144"/>
      <c r="H31" s="144"/>
      <c r="I31" s="144"/>
      <c r="J31" s="137"/>
      <c r="K31" s="138"/>
      <c r="L31" s="138">
        <f>önk.bev.!L30+'hivatal bev.'!L30+'óvoda bev.'!L30+'könyvtár bev.'!L30</f>
        <v>40656</v>
      </c>
    </row>
    <row r="32" spans="1:12" x14ac:dyDescent="0.25">
      <c r="A32" s="250">
        <v>25</v>
      </c>
      <c r="B32" s="30" t="s">
        <v>288</v>
      </c>
      <c r="C32" s="251" t="s">
        <v>289</v>
      </c>
      <c r="D32" s="251"/>
      <c r="E32" s="251"/>
      <c r="F32" s="251"/>
      <c r="G32" s="252"/>
      <c r="H32" s="252"/>
      <c r="I32" s="252"/>
      <c r="J32" s="253"/>
      <c r="K32" s="254"/>
      <c r="L32" s="138">
        <f>önk.bev.!L31+'hivatal bev.'!L31+'óvoda bev.'!L31+'könyvtár bev.'!L31</f>
        <v>1851725</v>
      </c>
    </row>
    <row r="33" spans="1:986" x14ac:dyDescent="0.25">
      <c r="A33" s="250">
        <f>A32+1</f>
        <v>26</v>
      </c>
      <c r="B33" s="30" t="s">
        <v>290</v>
      </c>
      <c r="C33" s="251" t="s">
        <v>265</v>
      </c>
      <c r="D33" s="251"/>
      <c r="E33" s="251"/>
      <c r="F33" s="251"/>
      <c r="G33" s="252"/>
      <c r="H33" s="252"/>
      <c r="I33" s="252"/>
      <c r="J33" s="253"/>
      <c r="K33" s="254"/>
      <c r="L33" s="138">
        <f>önk.bev.!L32+'hivatal bev.'!L32+'óvoda bev.'!L32+'könyvtár bev.'!L32</f>
        <v>8</v>
      </c>
    </row>
    <row r="34" spans="1:986" x14ac:dyDescent="0.25">
      <c r="A34" s="255">
        <f>A33+1</f>
        <v>27</v>
      </c>
      <c r="B34" s="43" t="s">
        <v>270</v>
      </c>
      <c r="C34" s="439" t="s">
        <v>78</v>
      </c>
      <c r="D34" s="439"/>
      <c r="E34" s="439"/>
      <c r="F34" s="439"/>
      <c r="G34" s="145">
        <f>SUM(G25:G30)</f>
        <v>63235610</v>
      </c>
      <c r="H34" s="145">
        <f>SUM(H25:H30)</f>
        <v>39867880</v>
      </c>
      <c r="I34" s="145">
        <f>SUM(I25:I30)</f>
        <v>23367730</v>
      </c>
      <c r="J34" s="256"/>
      <c r="K34" s="257">
        <f>SUM(K25:K33)</f>
        <v>63235610</v>
      </c>
      <c r="L34" s="143">
        <f>önk.bev.!L33+'hivatal bev.'!L33+'óvoda bev.'!L33+'könyvtár bev.'!L33</f>
        <v>67904786</v>
      </c>
    </row>
    <row r="35" spans="1:986" x14ac:dyDescent="0.25">
      <c r="A35" s="250">
        <f>A34+1</f>
        <v>28</v>
      </c>
      <c r="B35" s="30" t="s">
        <v>226</v>
      </c>
      <c r="C35" s="251" t="s">
        <v>225</v>
      </c>
      <c r="D35" s="258"/>
      <c r="E35" s="258"/>
      <c r="F35" s="258"/>
      <c r="G35" s="146">
        <f>önk.bev.!G34+'hivatal bev.'!G34+'óvoda bev.'!G34+'könyvtár bev.'!G34</f>
        <v>7000000</v>
      </c>
      <c r="H35" s="253"/>
      <c r="I35" s="252">
        <f>önk.bev.!I34</f>
        <v>7000000</v>
      </c>
      <c r="J35" s="253"/>
      <c r="K35" s="254">
        <v>7000000</v>
      </c>
      <c r="L35" s="138">
        <f>önk.bev.!L34+'hivatal bev.'!L34+'óvoda bev.'!L34+'könyvtár bev.'!L34</f>
        <v>10645669</v>
      </c>
    </row>
    <row r="36" spans="1:986" x14ac:dyDescent="0.25">
      <c r="A36" s="255">
        <f>A35+1</f>
        <v>29</v>
      </c>
      <c r="B36" s="43" t="s">
        <v>63</v>
      </c>
      <c r="C36" s="259" t="s">
        <v>79</v>
      </c>
      <c r="D36" s="259"/>
      <c r="E36" s="259"/>
      <c r="F36" s="259"/>
      <c r="G36" s="145">
        <f>SUM(G35)</f>
        <v>7000000</v>
      </c>
      <c r="H36" s="145">
        <v>0</v>
      </c>
      <c r="I36" s="145">
        <f>SUM(I35)</f>
        <v>7000000</v>
      </c>
      <c r="J36" s="256"/>
      <c r="K36" s="257">
        <f>SUM(K35)</f>
        <v>7000000</v>
      </c>
      <c r="L36" s="143">
        <f>önk.bev.!L35+'hivatal bev.'!L35+'óvoda bev.'!L35+'könyvtár bev.'!L35</f>
        <v>10645669</v>
      </c>
    </row>
    <row r="37" spans="1:986" ht="24.75" customHeight="1" x14ac:dyDescent="0.25">
      <c r="A37" s="250">
        <f>A36+1</f>
        <v>30</v>
      </c>
      <c r="B37" s="30" t="s">
        <v>151</v>
      </c>
      <c r="C37" s="438" t="s">
        <v>152</v>
      </c>
      <c r="D37" s="438"/>
      <c r="E37" s="438"/>
      <c r="F37" s="438"/>
      <c r="G37" s="252">
        <f>önk.bev.!G36+'hivatal bev.'!G36+'óvoda bev.'!G36+'könyvtár bev.'!G36</f>
        <v>3687509</v>
      </c>
      <c r="H37" s="252"/>
      <c r="I37" s="252">
        <f>önk.bev.!I36</f>
        <v>3687509</v>
      </c>
      <c r="J37" s="253"/>
      <c r="K37" s="254">
        <v>3687509</v>
      </c>
      <c r="L37" s="138">
        <f>önk.bev.!L36+'hivatal bev.'!L36+'óvoda bev.'!L36+'könyvtár bev.'!L36</f>
        <v>3687509</v>
      </c>
    </row>
    <row r="38" spans="1:986" ht="21.75" customHeight="1" x14ac:dyDescent="0.25">
      <c r="A38" s="250">
        <f t="shared" ref="A38" si="1">A37+1</f>
        <v>31</v>
      </c>
      <c r="B38" s="30" t="s">
        <v>291</v>
      </c>
      <c r="C38" s="251" t="s">
        <v>292</v>
      </c>
      <c r="D38" s="251"/>
      <c r="E38" s="251"/>
      <c r="F38" s="251"/>
      <c r="G38" s="252"/>
      <c r="H38" s="252"/>
      <c r="I38" s="252"/>
      <c r="J38" s="253"/>
      <c r="K38" s="254"/>
      <c r="L38" s="138">
        <f>önk.bev.!L37+'hivatal bev.'!L37+'óvoda bev.'!L37+'könyvtár bev.'!L37</f>
        <v>430500</v>
      </c>
    </row>
    <row r="39" spans="1:986" x14ac:dyDescent="0.25">
      <c r="A39" s="134">
        <v>32</v>
      </c>
      <c r="B39" s="38" t="s">
        <v>271</v>
      </c>
      <c r="C39" s="433" t="s">
        <v>85</v>
      </c>
      <c r="D39" s="433"/>
      <c r="E39" s="433"/>
      <c r="F39" s="433"/>
      <c r="G39" s="145">
        <f>SUM(G37)</f>
        <v>3687509</v>
      </c>
      <c r="H39" s="145">
        <f>SUM(H37)</f>
        <v>0</v>
      </c>
      <c r="I39" s="145">
        <f>SUM(I37)</f>
        <v>3687509</v>
      </c>
      <c r="J39" s="140"/>
      <c r="K39" s="143">
        <f>SUM(K37)</f>
        <v>3687509</v>
      </c>
      <c r="L39" s="143">
        <f>önk.bev.!L38+'hivatal bev.'!L38+'óvoda bev.'!L38+'könyvtár bev.'!L38</f>
        <v>4118009</v>
      </c>
    </row>
    <row r="40" spans="1:986" x14ac:dyDescent="0.25">
      <c r="A40" s="133">
        <f>A39+1</f>
        <v>33</v>
      </c>
      <c r="B40" s="29" t="s">
        <v>175</v>
      </c>
      <c r="C40" s="78" t="s">
        <v>110</v>
      </c>
      <c r="D40" s="78"/>
      <c r="E40" s="78"/>
      <c r="F40" s="78"/>
      <c r="G40" s="146">
        <f>önk.bev.!G39+'hivatal bev.'!G39+'óvoda bev.'!G39+'könyvtár bev.'!G39</f>
        <v>1000000</v>
      </c>
      <c r="H40" s="146">
        <f>önk.bev.!G39</f>
        <v>1000000</v>
      </c>
      <c r="I40" s="137"/>
      <c r="J40" s="137"/>
      <c r="K40" s="138">
        <v>1000000</v>
      </c>
      <c r="L40" s="138">
        <f>önk.bev.!L39+'hivatal bev.'!L39+'óvoda bev.'!L39+'könyvtár bev.'!L39</f>
        <v>1015000</v>
      </c>
    </row>
    <row r="41" spans="1:986" s="32" customFormat="1" ht="28.9" customHeight="1" x14ac:dyDescent="0.2">
      <c r="A41" s="134">
        <f>A40+1</f>
        <v>34</v>
      </c>
      <c r="B41" s="38" t="s">
        <v>88</v>
      </c>
      <c r="C41" s="433" t="s">
        <v>89</v>
      </c>
      <c r="D41" s="433"/>
      <c r="E41" s="433"/>
      <c r="F41" s="433"/>
      <c r="G41" s="139">
        <f>SUM(G40)</f>
        <v>1000000</v>
      </c>
      <c r="H41" s="139">
        <f>SUM(H40)</f>
        <v>1000000</v>
      </c>
      <c r="I41" s="139">
        <f>SUM(I40)</f>
        <v>0</v>
      </c>
      <c r="J41" s="147"/>
      <c r="K41" s="217">
        <f>SUM(K40)</f>
        <v>1000000</v>
      </c>
      <c r="L41" s="135">
        <f>önk.bev.!L40+'hivatal bev.'!L40+'óvoda bev.'!L39+'könyvtár bev.'!L40</f>
        <v>1015000</v>
      </c>
    </row>
    <row r="42" spans="1:986" ht="37.15" customHeight="1" x14ac:dyDescent="0.25">
      <c r="A42" s="134">
        <f>A41+1</f>
        <v>35</v>
      </c>
      <c r="B42" s="43" t="s">
        <v>272</v>
      </c>
      <c r="C42" s="433" t="s">
        <v>153</v>
      </c>
      <c r="D42" s="433"/>
      <c r="E42" s="433"/>
      <c r="F42" s="433"/>
      <c r="G42" s="139">
        <f>G17+G19+G24+G34+G36+G39+G41</f>
        <v>668764804</v>
      </c>
      <c r="H42" s="139">
        <f>H41+H39+H36+H34+H24+H19+H17</f>
        <v>561209565</v>
      </c>
      <c r="I42" s="139">
        <f>I41+I39+I36+I34+I24+I19+I17</f>
        <v>107555239</v>
      </c>
      <c r="J42" s="139">
        <v>0</v>
      </c>
      <c r="K42" s="217">
        <f>K17+K19+K24+K34+K36+K39+K41</f>
        <v>682578620</v>
      </c>
      <c r="L42" s="135">
        <f>L17+L19+L24+L34+L36+L39+L41</f>
        <v>815482526</v>
      </c>
    </row>
    <row r="43" spans="1:986" x14ac:dyDescent="0.25">
      <c r="A43" s="35"/>
      <c r="K43" s="130"/>
      <c r="L43" s="130"/>
    </row>
    <row r="44" spans="1:986" s="24" customFormat="1" ht="22.15" customHeight="1" x14ac:dyDescent="0.25">
      <c r="A44" s="431" t="s">
        <v>177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1"/>
      <c r="L44" s="131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  <c r="IV44" s="45"/>
      <c r="IW44" s="45"/>
      <c r="IX44" s="45"/>
      <c r="IY44" s="45"/>
      <c r="IZ44" s="45"/>
      <c r="JA44" s="45"/>
      <c r="JB44" s="45"/>
      <c r="JC44" s="45"/>
      <c r="JD44" s="45"/>
      <c r="JE44" s="45"/>
      <c r="JF44" s="45"/>
      <c r="JG44" s="45"/>
      <c r="JH44" s="45"/>
      <c r="JI44" s="45"/>
      <c r="JJ44" s="45"/>
      <c r="JK44" s="45"/>
      <c r="JL44" s="45"/>
      <c r="JM44" s="45"/>
      <c r="JN44" s="45"/>
      <c r="JO44" s="45"/>
      <c r="JP44" s="45"/>
      <c r="JQ44" s="45"/>
      <c r="JR44" s="45"/>
      <c r="JS44" s="45"/>
      <c r="JT44" s="45"/>
      <c r="JU44" s="45"/>
      <c r="JV44" s="45"/>
      <c r="JW44" s="45"/>
      <c r="JX44" s="45"/>
      <c r="JY44" s="45"/>
      <c r="JZ44" s="45"/>
      <c r="KA44" s="45"/>
      <c r="KB44" s="45"/>
      <c r="KC44" s="45"/>
      <c r="KD44" s="45"/>
      <c r="KE44" s="45"/>
      <c r="KF44" s="45"/>
      <c r="KG44" s="45"/>
      <c r="KH44" s="45"/>
      <c r="KI44" s="45"/>
      <c r="KJ44" s="45"/>
      <c r="KK44" s="45"/>
      <c r="KL44" s="45"/>
      <c r="KM44" s="45"/>
      <c r="KN44" s="45"/>
      <c r="KO44" s="45"/>
      <c r="KP44" s="45"/>
      <c r="KQ44" s="45"/>
      <c r="KR44" s="45"/>
      <c r="KS44" s="45"/>
      <c r="KT44" s="45"/>
      <c r="KU44" s="45"/>
      <c r="KV44" s="45"/>
      <c r="KW44" s="45"/>
      <c r="KX44" s="45"/>
      <c r="KY44" s="45"/>
      <c r="KZ44" s="45"/>
      <c r="LA44" s="45"/>
      <c r="LB44" s="45"/>
      <c r="LC44" s="45"/>
      <c r="LD44" s="45"/>
      <c r="LE44" s="45"/>
      <c r="LF44" s="45"/>
      <c r="LG44" s="45"/>
      <c r="LH44" s="45"/>
      <c r="LI44" s="45"/>
      <c r="LJ44" s="45"/>
      <c r="LK44" s="45"/>
      <c r="LL44" s="45"/>
      <c r="LM44" s="45"/>
      <c r="LN44" s="45"/>
      <c r="LO44" s="45"/>
      <c r="LP44" s="45"/>
      <c r="LQ44" s="45"/>
      <c r="LR44" s="45"/>
      <c r="LS44" s="45"/>
      <c r="LT44" s="45"/>
      <c r="LU44" s="45"/>
      <c r="LV44" s="45"/>
      <c r="LW44" s="45"/>
      <c r="LX44" s="45"/>
      <c r="LY44" s="45"/>
      <c r="LZ44" s="45"/>
      <c r="MA44" s="45"/>
      <c r="MB44" s="45"/>
      <c r="MC44" s="45"/>
      <c r="MD44" s="45"/>
      <c r="ME44" s="45"/>
      <c r="MF44" s="45"/>
      <c r="MG44" s="45"/>
      <c r="MH44" s="45"/>
      <c r="MI44" s="45"/>
      <c r="MJ44" s="45"/>
      <c r="MK44" s="45"/>
      <c r="ML44" s="45"/>
      <c r="MM44" s="45"/>
      <c r="MN44" s="45"/>
      <c r="MO44" s="45"/>
      <c r="MP44" s="45"/>
      <c r="MQ44" s="45"/>
      <c r="MR44" s="45"/>
      <c r="MS44" s="45"/>
      <c r="MT44" s="45"/>
      <c r="MU44" s="45"/>
      <c r="MV44" s="45"/>
      <c r="MW44" s="45"/>
      <c r="MX44" s="45"/>
      <c r="MY44" s="45"/>
      <c r="MZ44" s="45"/>
      <c r="NA44" s="45"/>
      <c r="NB44" s="45"/>
      <c r="NC44" s="45"/>
      <c r="ND44" s="45"/>
      <c r="NE44" s="45"/>
      <c r="NF44" s="45"/>
      <c r="NG44" s="45"/>
      <c r="NH44" s="45"/>
      <c r="NI44" s="45"/>
      <c r="NJ44" s="45"/>
      <c r="NK44" s="45"/>
      <c r="NL44" s="45"/>
      <c r="NM44" s="45"/>
      <c r="NN44" s="45"/>
      <c r="NO44" s="45"/>
      <c r="NP44" s="45"/>
      <c r="NQ44" s="45"/>
      <c r="NR44" s="45"/>
      <c r="NS44" s="45"/>
      <c r="NT44" s="45"/>
      <c r="NU44" s="45"/>
      <c r="NV44" s="45"/>
      <c r="NW44" s="45"/>
      <c r="NX44" s="45"/>
      <c r="NY44" s="45"/>
      <c r="NZ44" s="45"/>
      <c r="OA44" s="45"/>
      <c r="OB44" s="45"/>
      <c r="OC44" s="45"/>
      <c r="OD44" s="45"/>
      <c r="OE44" s="45"/>
      <c r="OF44" s="45"/>
      <c r="OG44" s="45"/>
      <c r="OH44" s="45"/>
      <c r="OI44" s="45"/>
      <c r="OJ44" s="45"/>
      <c r="OK44" s="45"/>
      <c r="OL44" s="45"/>
      <c r="OM44" s="45"/>
      <c r="ON44" s="45"/>
      <c r="OO44" s="45"/>
      <c r="OP44" s="45"/>
      <c r="OQ44" s="45"/>
      <c r="OR44" s="45"/>
      <c r="OS44" s="45"/>
      <c r="OT44" s="45"/>
      <c r="OU44" s="45"/>
      <c r="OV44" s="45"/>
      <c r="OW44" s="45"/>
      <c r="OX44" s="45"/>
      <c r="OY44" s="45"/>
      <c r="OZ44" s="45"/>
      <c r="PA44" s="45"/>
      <c r="PB44" s="45"/>
      <c r="PC44" s="45"/>
      <c r="PD44" s="45"/>
      <c r="PE44" s="45"/>
      <c r="PF44" s="45"/>
      <c r="PG44" s="45"/>
      <c r="PH44" s="45"/>
      <c r="PI44" s="45"/>
      <c r="PJ44" s="45"/>
      <c r="PK44" s="45"/>
      <c r="PL44" s="45"/>
      <c r="PM44" s="45"/>
      <c r="PN44" s="45"/>
      <c r="PO44" s="45"/>
      <c r="PP44" s="45"/>
      <c r="PQ44" s="45"/>
      <c r="PR44" s="45"/>
      <c r="PS44" s="45"/>
      <c r="PT44" s="45"/>
      <c r="PU44" s="45"/>
      <c r="PV44" s="45"/>
      <c r="PW44" s="45"/>
      <c r="PX44" s="45"/>
      <c r="PY44" s="45"/>
      <c r="PZ44" s="45"/>
      <c r="QA44" s="45"/>
      <c r="QB44" s="45"/>
      <c r="QC44" s="45"/>
      <c r="QD44" s="45"/>
      <c r="QE44" s="45"/>
      <c r="QF44" s="45"/>
      <c r="QG44" s="45"/>
      <c r="QH44" s="45"/>
      <c r="QI44" s="45"/>
      <c r="QJ44" s="45"/>
      <c r="QK44" s="45"/>
      <c r="QL44" s="45"/>
      <c r="QM44" s="45"/>
      <c r="QN44" s="45"/>
      <c r="QO44" s="45"/>
      <c r="QP44" s="45"/>
      <c r="QQ44" s="45"/>
      <c r="QR44" s="45"/>
      <c r="QS44" s="45"/>
      <c r="QT44" s="45"/>
      <c r="QU44" s="45"/>
      <c r="QV44" s="45"/>
      <c r="QW44" s="45"/>
      <c r="QX44" s="45"/>
      <c r="QY44" s="45"/>
      <c r="QZ44" s="45"/>
      <c r="RA44" s="45"/>
      <c r="RB44" s="45"/>
      <c r="RC44" s="45"/>
      <c r="RD44" s="45"/>
      <c r="RE44" s="45"/>
      <c r="RF44" s="45"/>
      <c r="RG44" s="45"/>
      <c r="RH44" s="45"/>
      <c r="RI44" s="45"/>
      <c r="RJ44" s="45"/>
      <c r="RK44" s="45"/>
      <c r="RL44" s="45"/>
      <c r="RM44" s="45"/>
      <c r="RN44" s="45"/>
      <c r="RO44" s="45"/>
      <c r="RP44" s="45"/>
      <c r="RQ44" s="45"/>
      <c r="RR44" s="45"/>
      <c r="RS44" s="45"/>
      <c r="RT44" s="45"/>
      <c r="RU44" s="45"/>
      <c r="RV44" s="45"/>
      <c r="RW44" s="45"/>
      <c r="RX44" s="45"/>
      <c r="RY44" s="45"/>
      <c r="RZ44" s="45"/>
      <c r="SA44" s="45"/>
      <c r="SB44" s="45"/>
      <c r="SC44" s="45"/>
      <c r="SD44" s="45"/>
      <c r="SE44" s="45"/>
      <c r="SF44" s="45"/>
      <c r="SG44" s="45"/>
      <c r="SH44" s="45"/>
      <c r="SI44" s="45"/>
      <c r="SJ44" s="45"/>
      <c r="SK44" s="45"/>
      <c r="SL44" s="45"/>
      <c r="SM44" s="45"/>
      <c r="SN44" s="45"/>
      <c r="SO44" s="45"/>
      <c r="SP44" s="45"/>
      <c r="SQ44" s="45"/>
      <c r="SR44" s="45"/>
      <c r="SS44" s="45"/>
      <c r="ST44" s="45"/>
      <c r="SU44" s="45"/>
      <c r="SV44" s="45"/>
      <c r="SW44" s="45"/>
      <c r="SX44" s="45"/>
      <c r="SY44" s="45"/>
      <c r="SZ44" s="45"/>
      <c r="TA44" s="45"/>
      <c r="TB44" s="45"/>
      <c r="TC44" s="45"/>
      <c r="TD44" s="45"/>
      <c r="TE44" s="45"/>
      <c r="TF44" s="45"/>
      <c r="TG44" s="45"/>
      <c r="TH44" s="45"/>
      <c r="TI44" s="45"/>
      <c r="TJ44" s="45"/>
      <c r="TK44" s="45"/>
      <c r="TL44" s="45"/>
      <c r="TM44" s="45"/>
      <c r="TN44" s="45"/>
      <c r="TO44" s="45"/>
      <c r="TP44" s="45"/>
      <c r="TQ44" s="45"/>
      <c r="TR44" s="45"/>
      <c r="TS44" s="45"/>
      <c r="TT44" s="45"/>
      <c r="TU44" s="45"/>
      <c r="TV44" s="45"/>
      <c r="TW44" s="45"/>
      <c r="TX44" s="45"/>
      <c r="TY44" s="45"/>
      <c r="TZ44" s="45"/>
      <c r="UA44" s="45"/>
      <c r="UB44" s="45"/>
      <c r="UC44" s="45"/>
      <c r="UD44" s="45"/>
      <c r="UE44" s="45"/>
      <c r="UF44" s="45"/>
      <c r="UG44" s="45"/>
      <c r="UH44" s="45"/>
      <c r="UI44" s="45"/>
      <c r="UJ44" s="45"/>
      <c r="UK44" s="45"/>
      <c r="UL44" s="45"/>
      <c r="UM44" s="45"/>
      <c r="UN44" s="45"/>
      <c r="UO44" s="45"/>
      <c r="UP44" s="45"/>
      <c r="UQ44" s="45"/>
      <c r="UR44" s="45"/>
      <c r="US44" s="45"/>
      <c r="UT44" s="45"/>
      <c r="UU44" s="45"/>
      <c r="UV44" s="45"/>
      <c r="UW44" s="45"/>
      <c r="UX44" s="45"/>
      <c r="UY44" s="45"/>
      <c r="UZ44" s="45"/>
      <c r="VA44" s="45"/>
      <c r="VB44" s="45"/>
      <c r="VC44" s="45"/>
      <c r="VD44" s="45"/>
      <c r="VE44" s="45"/>
      <c r="VF44" s="45"/>
      <c r="VG44" s="45"/>
      <c r="VH44" s="45"/>
      <c r="VI44" s="45"/>
      <c r="VJ44" s="45"/>
      <c r="VK44" s="45"/>
      <c r="VL44" s="45"/>
      <c r="VM44" s="45"/>
      <c r="VN44" s="45"/>
      <c r="VO44" s="45"/>
      <c r="VP44" s="45"/>
      <c r="VQ44" s="45"/>
      <c r="VR44" s="45"/>
      <c r="VS44" s="45"/>
      <c r="VT44" s="45"/>
      <c r="VU44" s="45"/>
      <c r="VV44" s="45"/>
      <c r="VW44" s="45"/>
      <c r="VX44" s="45"/>
      <c r="VY44" s="45"/>
      <c r="VZ44" s="45"/>
      <c r="WA44" s="45"/>
      <c r="WB44" s="45"/>
      <c r="WC44" s="45"/>
      <c r="WD44" s="45"/>
      <c r="WE44" s="45"/>
      <c r="WF44" s="45"/>
      <c r="WG44" s="45"/>
      <c r="WH44" s="45"/>
      <c r="WI44" s="45"/>
      <c r="WJ44" s="45"/>
      <c r="WK44" s="45"/>
      <c r="WL44" s="45"/>
      <c r="WM44" s="45"/>
      <c r="WN44" s="45"/>
      <c r="WO44" s="45"/>
      <c r="WP44" s="45"/>
      <c r="WQ44" s="45"/>
      <c r="WR44" s="45"/>
      <c r="WS44" s="45"/>
      <c r="WT44" s="45"/>
      <c r="WU44" s="45"/>
      <c r="WV44" s="45"/>
      <c r="WW44" s="45"/>
      <c r="WX44" s="45"/>
      <c r="WY44" s="45"/>
      <c r="WZ44" s="45"/>
      <c r="XA44" s="45"/>
      <c r="XB44" s="45"/>
      <c r="XC44" s="45"/>
      <c r="XD44" s="45"/>
      <c r="XE44" s="45"/>
      <c r="XF44" s="45"/>
      <c r="XG44" s="45"/>
      <c r="XH44" s="45"/>
      <c r="XI44" s="45"/>
      <c r="XJ44" s="45"/>
      <c r="XK44" s="45"/>
      <c r="XL44" s="45"/>
      <c r="XM44" s="45"/>
      <c r="XN44" s="45"/>
      <c r="XO44" s="45"/>
      <c r="XP44" s="45"/>
      <c r="XQ44" s="45"/>
      <c r="XR44" s="45"/>
      <c r="XS44" s="45"/>
      <c r="XT44" s="45"/>
      <c r="XU44" s="45"/>
      <c r="XV44" s="45"/>
      <c r="XW44" s="45"/>
      <c r="XX44" s="45"/>
      <c r="XY44" s="45"/>
      <c r="XZ44" s="45"/>
      <c r="YA44" s="45"/>
      <c r="YB44" s="45"/>
      <c r="YC44" s="45"/>
      <c r="YD44" s="45"/>
      <c r="YE44" s="45"/>
      <c r="YF44" s="45"/>
      <c r="YG44" s="45"/>
      <c r="YH44" s="45"/>
      <c r="YI44" s="45"/>
      <c r="YJ44" s="45"/>
      <c r="YK44" s="45"/>
      <c r="YL44" s="45"/>
      <c r="YM44" s="45"/>
      <c r="YN44" s="45"/>
      <c r="YO44" s="45"/>
      <c r="YP44" s="45"/>
      <c r="YQ44" s="45"/>
      <c r="YR44" s="45"/>
      <c r="YS44" s="45"/>
      <c r="YT44" s="45"/>
      <c r="YU44" s="45"/>
      <c r="YV44" s="45"/>
      <c r="YW44" s="45"/>
      <c r="YX44" s="45"/>
      <c r="YY44" s="45"/>
      <c r="YZ44" s="45"/>
      <c r="ZA44" s="45"/>
      <c r="ZB44" s="45"/>
      <c r="ZC44" s="45"/>
      <c r="ZD44" s="45"/>
      <c r="ZE44" s="45"/>
      <c r="ZF44" s="45"/>
      <c r="ZG44" s="45"/>
      <c r="ZH44" s="45"/>
      <c r="ZI44" s="45"/>
      <c r="ZJ44" s="45"/>
      <c r="ZK44" s="45"/>
      <c r="ZL44" s="45"/>
      <c r="ZM44" s="45"/>
      <c r="ZN44" s="45"/>
      <c r="ZO44" s="45"/>
      <c r="ZP44" s="45"/>
      <c r="ZQ44" s="45"/>
      <c r="ZR44" s="45"/>
      <c r="ZS44" s="45"/>
      <c r="ZT44" s="45"/>
      <c r="ZU44" s="45"/>
      <c r="ZV44" s="45"/>
      <c r="ZW44" s="45"/>
      <c r="ZX44" s="45"/>
      <c r="ZY44" s="45"/>
      <c r="ZZ44" s="45"/>
      <c r="AAA44" s="45"/>
      <c r="AAB44" s="45"/>
      <c r="AAC44" s="45"/>
      <c r="AAD44" s="45"/>
      <c r="AAE44" s="45"/>
      <c r="AAF44" s="45"/>
      <c r="AAG44" s="45"/>
      <c r="AAH44" s="45"/>
      <c r="AAI44" s="45"/>
      <c r="AAJ44" s="45"/>
      <c r="AAK44" s="45"/>
      <c r="AAL44" s="45"/>
      <c r="AAM44" s="45"/>
      <c r="AAN44" s="45"/>
      <c r="AAO44" s="45"/>
      <c r="AAP44" s="45"/>
      <c r="AAQ44" s="45"/>
      <c r="AAR44" s="45"/>
      <c r="AAS44" s="45"/>
      <c r="AAT44" s="45"/>
      <c r="AAU44" s="45"/>
      <c r="AAV44" s="45"/>
      <c r="AAW44" s="45"/>
      <c r="AAX44" s="45"/>
      <c r="AAY44" s="45"/>
      <c r="AAZ44" s="45"/>
      <c r="ABA44" s="45"/>
      <c r="ABB44" s="45"/>
      <c r="ABC44" s="45"/>
      <c r="ABD44" s="45"/>
      <c r="ABE44" s="45"/>
      <c r="ABF44" s="45"/>
      <c r="ABG44" s="45"/>
      <c r="ABH44" s="45"/>
      <c r="ABI44" s="45"/>
      <c r="ABJ44" s="45"/>
      <c r="ABK44" s="45"/>
      <c r="ABL44" s="45"/>
      <c r="ABM44" s="45"/>
      <c r="ABN44" s="45"/>
      <c r="ABO44" s="45"/>
      <c r="ABP44" s="45"/>
      <c r="ABQ44" s="45"/>
      <c r="ABR44" s="45"/>
      <c r="ABS44" s="45"/>
      <c r="ABT44" s="45"/>
      <c r="ABU44" s="45"/>
      <c r="ABV44" s="45"/>
      <c r="ABW44" s="45"/>
      <c r="ABX44" s="45"/>
      <c r="ABY44" s="45"/>
      <c r="ABZ44" s="45"/>
      <c r="ACA44" s="45"/>
      <c r="ACB44" s="45"/>
      <c r="ACC44" s="45"/>
      <c r="ACD44" s="45"/>
      <c r="ACE44" s="45"/>
      <c r="ACF44" s="45"/>
      <c r="ACG44" s="45"/>
      <c r="ACH44" s="45"/>
      <c r="ACI44" s="45"/>
      <c r="ACJ44" s="45"/>
      <c r="ACK44" s="45"/>
      <c r="ACL44" s="45"/>
      <c r="ACM44" s="45"/>
      <c r="ACN44" s="45"/>
      <c r="ACO44" s="45"/>
      <c r="ACP44" s="45"/>
      <c r="ACQ44" s="45"/>
      <c r="ACR44" s="45"/>
      <c r="ACS44" s="45"/>
      <c r="ACT44" s="45"/>
      <c r="ACU44" s="45"/>
      <c r="ACV44" s="45"/>
      <c r="ACW44" s="45"/>
      <c r="ACX44" s="45"/>
      <c r="ACY44" s="45"/>
      <c r="ACZ44" s="45"/>
      <c r="ADA44" s="45"/>
      <c r="ADB44" s="45"/>
      <c r="ADC44" s="45"/>
      <c r="ADD44" s="45"/>
      <c r="ADE44" s="45"/>
      <c r="ADF44" s="45"/>
      <c r="ADG44" s="45"/>
      <c r="ADH44" s="45"/>
      <c r="ADI44" s="45"/>
      <c r="ADJ44" s="45"/>
      <c r="ADK44" s="45"/>
      <c r="ADL44" s="45"/>
      <c r="ADM44" s="45"/>
      <c r="ADN44" s="45"/>
      <c r="ADO44" s="45"/>
      <c r="ADP44" s="45"/>
      <c r="ADQ44" s="45"/>
      <c r="ADR44" s="45"/>
      <c r="ADS44" s="45"/>
      <c r="ADT44" s="45"/>
      <c r="ADU44" s="45"/>
      <c r="ADV44" s="45"/>
      <c r="ADW44" s="45"/>
      <c r="ADX44" s="45"/>
      <c r="ADY44" s="45"/>
      <c r="ADZ44" s="45"/>
      <c r="AEA44" s="45"/>
      <c r="AEB44" s="45"/>
      <c r="AEC44" s="45"/>
      <c r="AED44" s="45"/>
      <c r="AEE44" s="45"/>
      <c r="AEF44" s="45"/>
      <c r="AEG44" s="45"/>
      <c r="AEH44" s="45"/>
      <c r="AEI44" s="45"/>
      <c r="AEJ44" s="45"/>
      <c r="AEK44" s="45"/>
      <c r="AEL44" s="45"/>
      <c r="AEM44" s="45"/>
      <c r="AEN44" s="45"/>
      <c r="AEO44" s="45"/>
      <c r="AEP44" s="45"/>
      <c r="AEQ44" s="45"/>
      <c r="AER44" s="45"/>
      <c r="AES44" s="45"/>
      <c r="AET44" s="45"/>
      <c r="AEU44" s="45"/>
      <c r="AEV44" s="45"/>
      <c r="AEW44" s="45"/>
      <c r="AEX44" s="45"/>
      <c r="AEY44" s="45"/>
      <c r="AEZ44" s="45"/>
      <c r="AFA44" s="45"/>
      <c r="AFB44" s="45"/>
      <c r="AFC44" s="45"/>
      <c r="AFD44" s="45"/>
      <c r="AFE44" s="45"/>
      <c r="AFF44" s="45"/>
      <c r="AFG44" s="45"/>
      <c r="AFH44" s="45"/>
      <c r="AFI44" s="45"/>
      <c r="AFJ44" s="45"/>
      <c r="AFK44" s="45"/>
      <c r="AFL44" s="45"/>
      <c r="AFM44" s="45"/>
      <c r="AFN44" s="45"/>
      <c r="AFO44" s="45"/>
      <c r="AFP44" s="45"/>
      <c r="AFQ44" s="45"/>
      <c r="AFR44" s="45"/>
      <c r="AFS44" s="45"/>
      <c r="AFT44" s="45"/>
      <c r="AFU44" s="45"/>
      <c r="AFV44" s="45"/>
      <c r="AFW44" s="45"/>
      <c r="AFX44" s="45"/>
      <c r="AFY44" s="45"/>
      <c r="AFZ44" s="45"/>
      <c r="AGA44" s="45"/>
      <c r="AGB44" s="45"/>
      <c r="AGC44" s="45"/>
      <c r="AGD44" s="45"/>
      <c r="AGE44" s="45"/>
      <c r="AGF44" s="45"/>
      <c r="AGG44" s="45"/>
      <c r="AGH44" s="45"/>
      <c r="AGI44" s="45"/>
      <c r="AGJ44" s="45"/>
      <c r="AGK44" s="45"/>
      <c r="AGL44" s="45"/>
      <c r="AGM44" s="45"/>
      <c r="AGN44" s="45"/>
      <c r="AGO44" s="45"/>
      <c r="AGP44" s="45"/>
      <c r="AGQ44" s="45"/>
      <c r="AGR44" s="45"/>
      <c r="AGS44" s="45"/>
      <c r="AGT44" s="45"/>
      <c r="AGU44" s="45"/>
      <c r="AGV44" s="45"/>
      <c r="AGW44" s="45"/>
      <c r="AGX44" s="45"/>
      <c r="AGY44" s="45"/>
      <c r="AGZ44" s="45"/>
      <c r="AHA44" s="45"/>
      <c r="AHB44" s="45"/>
      <c r="AHC44" s="45"/>
      <c r="AHD44" s="45"/>
      <c r="AHE44" s="45"/>
      <c r="AHF44" s="45"/>
      <c r="AHG44" s="45"/>
      <c r="AHH44" s="45"/>
      <c r="AHI44" s="45"/>
      <c r="AHJ44" s="45"/>
      <c r="AHK44" s="45"/>
      <c r="AHL44" s="45"/>
      <c r="AHM44" s="45"/>
      <c r="AHN44" s="45"/>
      <c r="AHO44" s="45"/>
      <c r="AHP44" s="45"/>
      <c r="AHQ44" s="45"/>
      <c r="AHR44" s="45"/>
      <c r="AHS44" s="45"/>
      <c r="AHT44" s="45"/>
      <c r="AHU44" s="45"/>
      <c r="AHV44" s="45"/>
      <c r="AHW44" s="45"/>
      <c r="AHX44" s="45"/>
      <c r="AHY44" s="45"/>
      <c r="AHZ44" s="45"/>
      <c r="AIA44" s="45"/>
      <c r="AIB44" s="45"/>
      <c r="AIC44" s="45"/>
      <c r="AID44" s="45"/>
      <c r="AIE44" s="45"/>
      <c r="AIF44" s="45"/>
      <c r="AIG44" s="45"/>
      <c r="AIH44" s="45"/>
      <c r="AII44" s="45"/>
      <c r="AIJ44" s="45"/>
      <c r="AIK44" s="45"/>
      <c r="AIL44" s="45"/>
      <c r="AIM44" s="45"/>
      <c r="AIN44" s="45"/>
      <c r="AIO44" s="45"/>
      <c r="AIP44" s="45"/>
      <c r="AIQ44" s="45"/>
      <c r="AIR44" s="45"/>
      <c r="AIS44" s="45"/>
      <c r="AIT44" s="45"/>
      <c r="AIU44" s="45"/>
      <c r="AIV44" s="45"/>
      <c r="AIW44" s="45"/>
      <c r="AIX44" s="45"/>
      <c r="AIY44" s="45"/>
      <c r="AIZ44" s="45"/>
      <c r="AJA44" s="45"/>
      <c r="AJB44" s="45"/>
      <c r="AJC44" s="45"/>
      <c r="AJD44" s="45"/>
      <c r="AJE44" s="45"/>
      <c r="AJF44" s="45"/>
      <c r="AJG44" s="45"/>
      <c r="AJH44" s="45"/>
      <c r="AJI44" s="45"/>
      <c r="AJJ44" s="45"/>
      <c r="AJK44" s="45"/>
      <c r="AJL44" s="45"/>
      <c r="AJM44" s="45"/>
      <c r="AJN44" s="45"/>
      <c r="AJO44" s="45"/>
      <c r="AJP44" s="45"/>
      <c r="AJQ44" s="45"/>
      <c r="AJR44" s="45"/>
      <c r="AJS44" s="45"/>
      <c r="AJT44" s="45"/>
      <c r="AJU44" s="45"/>
      <c r="AJV44" s="45"/>
      <c r="AJW44" s="45"/>
      <c r="AJX44" s="45"/>
      <c r="AJY44" s="45"/>
      <c r="AJZ44" s="45"/>
      <c r="AKA44" s="45"/>
      <c r="AKB44" s="45"/>
      <c r="AKC44" s="45"/>
      <c r="AKD44" s="45"/>
      <c r="AKE44" s="45"/>
      <c r="AKF44" s="45"/>
      <c r="AKG44" s="45"/>
      <c r="AKH44" s="45"/>
      <c r="AKI44" s="45"/>
      <c r="AKJ44" s="45"/>
      <c r="AKK44" s="45"/>
      <c r="AKL44" s="45"/>
      <c r="AKM44" s="45"/>
      <c r="AKN44" s="45"/>
      <c r="AKO44" s="45"/>
      <c r="AKP44" s="45"/>
      <c r="AKQ44" s="45"/>
      <c r="AKR44" s="45"/>
      <c r="AKS44" s="45"/>
      <c r="AKT44" s="45"/>
      <c r="AKU44" s="45"/>
    </row>
    <row r="45" spans="1:986" ht="22.15" customHeight="1" x14ac:dyDescent="0.25">
      <c r="A45" s="424" t="s">
        <v>133</v>
      </c>
      <c r="B45" s="425" t="s">
        <v>83</v>
      </c>
      <c r="C45" s="426" t="s">
        <v>154</v>
      </c>
      <c r="D45" s="426"/>
      <c r="E45" s="426"/>
      <c r="F45" s="426"/>
      <c r="G45" s="427" t="s">
        <v>134</v>
      </c>
      <c r="H45" s="428" t="s">
        <v>240</v>
      </c>
      <c r="I45" s="429"/>
      <c r="J45" s="430"/>
      <c r="K45" s="442" t="s">
        <v>264</v>
      </c>
      <c r="L45" s="441" t="s">
        <v>285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  <c r="TJ45" s="26"/>
      <c r="TK45" s="26"/>
      <c r="TL45" s="26"/>
      <c r="TM45" s="26"/>
      <c r="TN45" s="26"/>
      <c r="TO45" s="26"/>
      <c r="TP45" s="26"/>
      <c r="TQ45" s="26"/>
      <c r="TR45" s="26"/>
      <c r="TS45" s="26"/>
      <c r="TT45" s="26"/>
      <c r="TU45" s="26"/>
      <c r="TV45" s="26"/>
      <c r="TW45" s="26"/>
      <c r="TX45" s="26"/>
      <c r="TY45" s="26"/>
      <c r="TZ45" s="26"/>
      <c r="UA45" s="26"/>
      <c r="UB45" s="26"/>
      <c r="UC45" s="26"/>
      <c r="UD45" s="26"/>
      <c r="UE45" s="26"/>
      <c r="UF45" s="26"/>
      <c r="UG45" s="26"/>
      <c r="UH45" s="26"/>
      <c r="UI45" s="26"/>
      <c r="UJ45" s="26"/>
      <c r="UK45" s="26"/>
      <c r="UL45" s="26"/>
      <c r="UM45" s="26"/>
      <c r="UN45" s="26"/>
      <c r="UO45" s="26"/>
      <c r="UP45" s="26"/>
      <c r="UQ45" s="26"/>
      <c r="UR45" s="26"/>
      <c r="US45" s="26"/>
      <c r="UT45" s="26"/>
      <c r="UU45" s="26"/>
      <c r="UV45" s="26"/>
      <c r="UW45" s="26"/>
      <c r="UX45" s="26"/>
      <c r="UY45" s="26"/>
      <c r="UZ45" s="26"/>
      <c r="VA45" s="26"/>
      <c r="VB45" s="26"/>
      <c r="VC45" s="26"/>
      <c r="VD45" s="26"/>
      <c r="VE45" s="26"/>
      <c r="VF45" s="26"/>
      <c r="VG45" s="26"/>
      <c r="VH45" s="26"/>
      <c r="VI45" s="26"/>
      <c r="VJ45" s="26"/>
      <c r="VK45" s="26"/>
      <c r="VL45" s="26"/>
      <c r="VM45" s="26"/>
      <c r="VN45" s="26"/>
      <c r="VO45" s="26"/>
      <c r="VP45" s="26"/>
      <c r="VQ45" s="26"/>
      <c r="VR45" s="26"/>
      <c r="VS45" s="26"/>
      <c r="VT45" s="26"/>
      <c r="VU45" s="26"/>
      <c r="VV45" s="26"/>
      <c r="VW45" s="26"/>
      <c r="VX45" s="26"/>
      <c r="VY45" s="26"/>
      <c r="VZ45" s="26"/>
      <c r="WA45" s="26"/>
      <c r="WB45" s="26"/>
      <c r="WC45" s="26"/>
      <c r="WD45" s="26"/>
      <c r="WE45" s="26"/>
      <c r="WF45" s="26"/>
      <c r="WG45" s="26"/>
      <c r="WH45" s="26"/>
      <c r="WI45" s="26"/>
      <c r="WJ45" s="26"/>
      <c r="WK45" s="26"/>
      <c r="WL45" s="26"/>
      <c r="WM45" s="26"/>
      <c r="WN45" s="26"/>
      <c r="WO45" s="26"/>
      <c r="WP45" s="26"/>
      <c r="WQ45" s="26"/>
      <c r="WR45" s="26"/>
      <c r="WS45" s="26"/>
      <c r="WT45" s="26"/>
      <c r="WU45" s="26"/>
      <c r="WV45" s="26"/>
      <c r="WW45" s="26"/>
      <c r="WX45" s="26"/>
      <c r="WY45" s="26"/>
      <c r="WZ45" s="26"/>
      <c r="XA45" s="26"/>
      <c r="XB45" s="26"/>
      <c r="XC45" s="26"/>
      <c r="XD45" s="26"/>
      <c r="XE45" s="26"/>
      <c r="XF45" s="26"/>
      <c r="XG45" s="26"/>
      <c r="XH45" s="26"/>
      <c r="XI45" s="26"/>
      <c r="XJ45" s="26"/>
      <c r="XK45" s="26"/>
      <c r="XL45" s="26"/>
      <c r="XM45" s="26"/>
      <c r="XN45" s="26"/>
      <c r="XO45" s="26"/>
      <c r="XP45" s="26"/>
      <c r="XQ45" s="26"/>
      <c r="XR45" s="26"/>
      <c r="XS45" s="26"/>
      <c r="XT45" s="26"/>
      <c r="XU45" s="26"/>
      <c r="XV45" s="26"/>
      <c r="XW45" s="26"/>
      <c r="XX45" s="26"/>
      <c r="XY45" s="26"/>
      <c r="XZ45" s="26"/>
      <c r="YA45" s="26"/>
      <c r="YB45" s="26"/>
      <c r="YC45" s="26"/>
      <c r="YD45" s="26"/>
      <c r="YE45" s="26"/>
      <c r="YF45" s="26"/>
      <c r="YG45" s="26"/>
      <c r="YH45" s="26"/>
      <c r="YI45" s="26"/>
      <c r="YJ45" s="26"/>
      <c r="YK45" s="26"/>
      <c r="YL45" s="26"/>
      <c r="YM45" s="26"/>
      <c r="YN45" s="26"/>
      <c r="YO45" s="26"/>
      <c r="YP45" s="26"/>
      <c r="YQ45" s="26"/>
      <c r="YR45" s="26"/>
      <c r="YS45" s="26"/>
      <c r="YT45" s="26"/>
      <c r="YU45" s="26"/>
      <c r="YV45" s="26"/>
      <c r="YW45" s="26"/>
      <c r="YX45" s="26"/>
      <c r="YY45" s="26"/>
      <c r="YZ45" s="26"/>
      <c r="ZA45" s="26"/>
      <c r="ZB45" s="26"/>
      <c r="ZC45" s="26"/>
      <c r="ZD45" s="26"/>
      <c r="ZE45" s="26"/>
      <c r="ZF45" s="26"/>
      <c r="ZG45" s="26"/>
      <c r="ZH45" s="26"/>
      <c r="ZI45" s="26"/>
      <c r="ZJ45" s="26"/>
      <c r="ZK45" s="26"/>
      <c r="ZL45" s="26"/>
      <c r="ZM45" s="26"/>
      <c r="ZN45" s="26"/>
      <c r="ZO45" s="26"/>
      <c r="ZP45" s="26"/>
      <c r="ZQ45" s="26"/>
      <c r="ZR45" s="26"/>
      <c r="ZS45" s="26"/>
      <c r="ZT45" s="26"/>
      <c r="ZU45" s="26"/>
      <c r="ZV45" s="26"/>
      <c r="ZW45" s="26"/>
      <c r="ZX45" s="26"/>
      <c r="ZY45" s="26"/>
      <c r="ZZ45" s="26"/>
      <c r="AAA45" s="26"/>
      <c r="AAB45" s="26"/>
      <c r="AAC45" s="26"/>
      <c r="AAD45" s="26"/>
      <c r="AAE45" s="26"/>
      <c r="AAF45" s="26"/>
      <c r="AAG45" s="26"/>
      <c r="AAH45" s="26"/>
      <c r="AAI45" s="26"/>
      <c r="AAJ45" s="26"/>
      <c r="AAK45" s="26"/>
      <c r="AAL45" s="26"/>
      <c r="AAM45" s="26"/>
      <c r="AAN45" s="26"/>
      <c r="AAO45" s="26"/>
      <c r="AAP45" s="26"/>
      <c r="AAQ45" s="26"/>
      <c r="AAR45" s="26"/>
      <c r="AAS45" s="26"/>
      <c r="AAT45" s="26"/>
      <c r="AAU45" s="26"/>
      <c r="AAV45" s="26"/>
      <c r="AAW45" s="26"/>
      <c r="AAX45" s="26"/>
      <c r="AAY45" s="26"/>
      <c r="AAZ45" s="26"/>
      <c r="ABA45" s="26"/>
      <c r="ABB45" s="26"/>
      <c r="ABC45" s="26"/>
      <c r="ABD45" s="26"/>
      <c r="ABE45" s="26"/>
      <c r="ABF45" s="26"/>
      <c r="ABG45" s="26"/>
      <c r="ABH45" s="26"/>
      <c r="ABI45" s="26"/>
      <c r="ABJ45" s="26"/>
      <c r="ABK45" s="26"/>
      <c r="ABL45" s="26"/>
      <c r="ABM45" s="26"/>
      <c r="ABN45" s="26"/>
      <c r="ABO45" s="26"/>
      <c r="ABP45" s="26"/>
      <c r="ABQ45" s="26"/>
      <c r="ABR45" s="26"/>
      <c r="ABS45" s="26"/>
      <c r="ABT45" s="26"/>
      <c r="ABU45" s="26"/>
      <c r="ABV45" s="26"/>
      <c r="ABW45" s="26"/>
      <c r="ABX45" s="26"/>
      <c r="ABY45" s="26"/>
      <c r="ABZ45" s="26"/>
      <c r="ACA45" s="26"/>
      <c r="ACB45" s="26"/>
      <c r="ACC45" s="26"/>
      <c r="ACD45" s="26"/>
      <c r="ACE45" s="26"/>
      <c r="ACF45" s="26"/>
      <c r="ACG45" s="26"/>
      <c r="ACH45" s="26"/>
      <c r="ACI45" s="26"/>
      <c r="ACJ45" s="26"/>
      <c r="ACK45" s="26"/>
      <c r="ACL45" s="26"/>
      <c r="ACM45" s="26"/>
      <c r="ACN45" s="26"/>
      <c r="ACO45" s="26"/>
      <c r="ACP45" s="26"/>
      <c r="ACQ45" s="26"/>
      <c r="ACR45" s="26"/>
      <c r="ACS45" s="26"/>
      <c r="ACT45" s="26"/>
      <c r="ACU45" s="26"/>
      <c r="ACV45" s="26"/>
      <c r="ACW45" s="26"/>
      <c r="ACX45" s="26"/>
      <c r="ACY45" s="26"/>
      <c r="ACZ45" s="26"/>
      <c r="ADA45" s="26"/>
      <c r="ADB45" s="26"/>
      <c r="ADC45" s="26"/>
      <c r="ADD45" s="26"/>
      <c r="ADE45" s="26"/>
      <c r="ADF45" s="26"/>
      <c r="ADG45" s="26"/>
      <c r="ADH45" s="26"/>
      <c r="ADI45" s="26"/>
      <c r="ADJ45" s="26"/>
      <c r="ADK45" s="26"/>
      <c r="ADL45" s="26"/>
      <c r="ADM45" s="26"/>
      <c r="ADN45" s="26"/>
      <c r="ADO45" s="26"/>
      <c r="ADP45" s="26"/>
      <c r="ADQ45" s="26"/>
      <c r="ADR45" s="26"/>
      <c r="ADS45" s="26"/>
      <c r="ADT45" s="26"/>
      <c r="ADU45" s="26"/>
      <c r="ADV45" s="26"/>
      <c r="ADW45" s="26"/>
      <c r="ADX45" s="26"/>
      <c r="ADY45" s="26"/>
      <c r="ADZ45" s="26"/>
      <c r="AEA45" s="26"/>
      <c r="AEB45" s="26"/>
      <c r="AEC45" s="26"/>
      <c r="AED45" s="26"/>
      <c r="AEE45" s="26"/>
      <c r="AEF45" s="26"/>
      <c r="AEG45" s="26"/>
      <c r="AEH45" s="26"/>
      <c r="AEI45" s="26"/>
      <c r="AEJ45" s="26"/>
      <c r="AEK45" s="26"/>
      <c r="AEL45" s="26"/>
      <c r="AEM45" s="26"/>
      <c r="AEN45" s="26"/>
      <c r="AEO45" s="26"/>
      <c r="AEP45" s="26"/>
      <c r="AEQ45" s="26"/>
      <c r="AER45" s="26"/>
      <c r="AES45" s="26"/>
      <c r="AET45" s="26"/>
      <c r="AEU45" s="26"/>
      <c r="AEV45" s="26"/>
      <c r="AEW45" s="26"/>
      <c r="AEX45" s="26"/>
      <c r="AEY45" s="26"/>
      <c r="AEZ45" s="26"/>
      <c r="AFA45" s="26"/>
      <c r="AFB45" s="26"/>
      <c r="AFC45" s="26"/>
      <c r="AFD45" s="26"/>
      <c r="AFE45" s="26"/>
      <c r="AFF45" s="26"/>
      <c r="AFG45" s="26"/>
      <c r="AFH45" s="26"/>
      <c r="AFI45" s="26"/>
      <c r="AFJ45" s="26"/>
      <c r="AFK45" s="26"/>
      <c r="AFL45" s="26"/>
      <c r="AFM45" s="26"/>
      <c r="AFN45" s="26"/>
      <c r="AFO45" s="26"/>
      <c r="AFP45" s="26"/>
      <c r="AFQ45" s="26"/>
      <c r="AFR45" s="26"/>
      <c r="AFS45" s="26"/>
      <c r="AFT45" s="26"/>
      <c r="AFU45" s="26"/>
      <c r="AFV45" s="26"/>
      <c r="AFW45" s="26"/>
      <c r="AFX45" s="26"/>
      <c r="AFY45" s="26"/>
      <c r="AFZ45" s="26"/>
      <c r="AGA45" s="26"/>
      <c r="AGB45" s="26"/>
      <c r="AGC45" s="26"/>
      <c r="AGD45" s="26"/>
      <c r="AGE45" s="26"/>
      <c r="AGF45" s="26"/>
      <c r="AGG45" s="26"/>
      <c r="AGH45" s="26"/>
      <c r="AGI45" s="26"/>
      <c r="AGJ45" s="26"/>
      <c r="AGK45" s="26"/>
      <c r="AGL45" s="26"/>
      <c r="AGM45" s="26"/>
      <c r="AGN45" s="26"/>
      <c r="AGO45" s="26"/>
      <c r="AGP45" s="26"/>
      <c r="AGQ45" s="26"/>
      <c r="AGR45" s="26"/>
      <c r="AGS45" s="26"/>
      <c r="AGT45" s="26"/>
      <c r="AGU45" s="26"/>
      <c r="AGV45" s="26"/>
      <c r="AGW45" s="26"/>
      <c r="AGX45" s="26"/>
      <c r="AGY45" s="26"/>
      <c r="AGZ45" s="26"/>
      <c r="AHA45" s="26"/>
      <c r="AHB45" s="26"/>
      <c r="AHC45" s="26"/>
      <c r="AHD45" s="26"/>
      <c r="AHE45" s="26"/>
      <c r="AHF45" s="26"/>
      <c r="AHG45" s="26"/>
      <c r="AHH45" s="26"/>
      <c r="AHI45" s="26"/>
      <c r="AHJ45" s="26"/>
      <c r="AHK45" s="26"/>
      <c r="AHL45" s="26"/>
      <c r="AHM45" s="26"/>
      <c r="AHN45" s="26"/>
      <c r="AHO45" s="26"/>
      <c r="AHP45" s="26"/>
      <c r="AHQ45" s="26"/>
      <c r="AHR45" s="26"/>
      <c r="AHS45" s="26"/>
      <c r="AHT45" s="26"/>
      <c r="AHU45" s="26"/>
      <c r="AHV45" s="26"/>
      <c r="AHW45" s="26"/>
      <c r="AHX45" s="26"/>
      <c r="AHY45" s="26"/>
      <c r="AHZ45" s="26"/>
      <c r="AIA45" s="26"/>
      <c r="AIB45" s="26"/>
      <c r="AIC45" s="26"/>
      <c r="AID45" s="26"/>
      <c r="AIE45" s="26"/>
      <c r="AIF45" s="26"/>
      <c r="AIG45" s="26"/>
      <c r="AIH45" s="26"/>
      <c r="AII45" s="26"/>
      <c r="AIJ45" s="26"/>
      <c r="AIK45" s="26"/>
      <c r="AIL45" s="26"/>
      <c r="AIM45" s="26"/>
      <c r="AIN45" s="26"/>
      <c r="AIO45" s="26"/>
      <c r="AIP45" s="26"/>
      <c r="AIQ45" s="26"/>
      <c r="AIR45" s="26"/>
      <c r="AIS45" s="26"/>
      <c r="AIT45" s="26"/>
      <c r="AIU45" s="26"/>
      <c r="AIV45" s="26"/>
      <c r="AIW45" s="26"/>
      <c r="AIX45" s="26"/>
      <c r="AIY45" s="26"/>
      <c r="AIZ45" s="26"/>
      <c r="AJA45" s="26"/>
      <c r="AJB45" s="26"/>
      <c r="AJC45" s="26"/>
      <c r="AJD45" s="26"/>
      <c r="AJE45" s="26"/>
      <c r="AJF45" s="26"/>
      <c r="AJG45" s="26"/>
      <c r="AJH45" s="26"/>
      <c r="AJI45" s="26"/>
      <c r="AJJ45" s="26"/>
      <c r="AJK45" s="26"/>
      <c r="AJL45" s="26"/>
      <c r="AJM45" s="26"/>
      <c r="AJN45" s="26"/>
      <c r="AJO45" s="26"/>
      <c r="AJP45" s="26"/>
      <c r="AJQ45" s="26"/>
      <c r="AJR45" s="26"/>
      <c r="AJS45" s="26"/>
      <c r="AJT45" s="26"/>
      <c r="AJU45" s="26"/>
      <c r="AJV45" s="26"/>
      <c r="AJW45" s="26"/>
      <c r="AJX45" s="26"/>
      <c r="AJY45" s="26"/>
      <c r="AJZ45" s="26"/>
      <c r="AKA45" s="26"/>
      <c r="AKB45" s="26"/>
      <c r="AKC45" s="26"/>
      <c r="AKD45" s="26"/>
      <c r="AKE45" s="26"/>
      <c r="AKF45" s="26"/>
      <c r="AKG45" s="26"/>
      <c r="AKH45" s="26"/>
      <c r="AKI45" s="26"/>
      <c r="AKJ45" s="26"/>
      <c r="AKK45" s="26"/>
      <c r="AKL45" s="26"/>
      <c r="AKM45" s="26"/>
      <c r="AKN45" s="26"/>
      <c r="AKO45" s="26"/>
      <c r="AKP45" s="26"/>
      <c r="AKQ45" s="26"/>
      <c r="AKR45" s="26"/>
      <c r="AKS45" s="26"/>
      <c r="AKT45" s="26"/>
      <c r="AKU45" s="26"/>
      <c r="AKV45" s="26"/>
      <c r="AKW45" s="26"/>
      <c r="AKX45" s="26"/>
    </row>
    <row r="46" spans="1:986" ht="43.5" customHeight="1" x14ac:dyDescent="0.25">
      <c r="A46" s="424"/>
      <c r="B46" s="425"/>
      <c r="C46" s="426"/>
      <c r="D46" s="426"/>
      <c r="E46" s="426"/>
      <c r="F46" s="426"/>
      <c r="G46" s="427"/>
      <c r="H46" s="97" t="s">
        <v>64</v>
      </c>
      <c r="I46" s="97" t="s">
        <v>65</v>
      </c>
      <c r="J46" s="97" t="s">
        <v>66</v>
      </c>
      <c r="K46" s="442"/>
      <c r="L46" s="441"/>
    </row>
    <row r="47" spans="1:986" s="24" customFormat="1" x14ac:dyDescent="0.25">
      <c r="A47" s="133">
        <v>36</v>
      </c>
      <c r="B47" s="30" t="s">
        <v>179</v>
      </c>
      <c r="C47" s="432" t="s">
        <v>6</v>
      </c>
      <c r="D47" s="432"/>
      <c r="E47" s="432"/>
      <c r="F47" s="432"/>
      <c r="G47" s="28">
        <f>önk.bev.!G46+'hivatal bev.'!G46+'óvoda bev.'!G46+'könyvtár bev.'!G46</f>
        <v>301609648</v>
      </c>
      <c r="H47" s="28">
        <f>önk.bev.!H46+'hivatal bev.'!H46+'óvoda bev.'!H46+'könyvtár bev.'!H46</f>
        <v>301609648</v>
      </c>
      <c r="I47" s="22"/>
      <c r="J47" s="22"/>
      <c r="K47" s="129">
        <v>301592049</v>
      </c>
      <c r="L47" s="129">
        <f>önk.bev.!L46+'hivatal bev.'!L46+'óvoda bev.'!L46+'könyvtár bev.'!L46</f>
        <v>301592049</v>
      </c>
    </row>
    <row r="48" spans="1:986" s="24" customFormat="1" x14ac:dyDescent="0.25">
      <c r="A48" s="133">
        <f>A47+1</f>
        <v>37</v>
      </c>
      <c r="B48" s="30" t="s">
        <v>180</v>
      </c>
      <c r="C48" s="432" t="s">
        <v>181</v>
      </c>
      <c r="D48" s="432"/>
      <c r="E48" s="432"/>
      <c r="F48" s="432"/>
      <c r="G48" s="28">
        <f>önk.bev.!G47+'hivatal bev.'!G47+'óvoda bev.'!G47+'könyvtár bev.'!G47</f>
        <v>0</v>
      </c>
      <c r="H48" s="22"/>
      <c r="I48" s="22"/>
      <c r="J48" s="22"/>
      <c r="K48" s="129"/>
      <c r="L48" s="129">
        <f>önk.bev.!L47+'hivatal bev.'!L47+'óvoda bev.'!L47+'könyvtár bev.'!L47</f>
        <v>0</v>
      </c>
    </row>
    <row r="49" spans="1:12" s="24" customFormat="1" x14ac:dyDescent="0.25">
      <c r="A49" s="202">
        <f t="shared" ref="A49:A51" si="2">A48+1</f>
        <v>38</v>
      </c>
      <c r="B49" s="30" t="s">
        <v>293</v>
      </c>
      <c r="C49" s="189" t="s">
        <v>294</v>
      </c>
      <c r="D49" s="190"/>
      <c r="E49" s="190"/>
      <c r="F49" s="191"/>
      <c r="G49" s="28"/>
      <c r="H49" s="22"/>
      <c r="I49" s="22"/>
      <c r="J49" s="22"/>
      <c r="K49" s="129"/>
      <c r="L49" s="129">
        <f>önk.bev.!L48+'hivatal bev.'!L48+'óvoda bev.'!L48+'könyvtár bev.'!L48</f>
        <v>17096991</v>
      </c>
    </row>
    <row r="50" spans="1:12" s="24" customFormat="1" x14ac:dyDescent="0.25">
      <c r="A50" s="133">
        <f t="shared" si="2"/>
        <v>39</v>
      </c>
      <c r="B50" s="30" t="s">
        <v>200</v>
      </c>
      <c r="C50" s="52" t="s">
        <v>72</v>
      </c>
      <c r="D50" s="53"/>
      <c r="E50" s="53"/>
      <c r="F50" s="54"/>
      <c r="G50" s="28">
        <f>önk.bev.!G49+'hivatal bev.'!G49+'óvoda bev.'!G49+'könyvtár bev.'!G49</f>
        <v>338999988</v>
      </c>
      <c r="H50" s="28">
        <f>'hivatal bev.'!H49+'óvoda bev.'!H49+'könyvtár bev.'!H49</f>
        <v>338999988</v>
      </c>
      <c r="I50" s="22"/>
      <c r="J50" s="22"/>
      <c r="K50" s="129">
        <v>339647988</v>
      </c>
      <c r="L50" s="129">
        <f>önk.bev.!L49+'hivatal bev.'!L49+'óvoda bev.'!L49+'könyvtár bev.'!L49</f>
        <v>341316768</v>
      </c>
    </row>
    <row r="51" spans="1:12" s="24" customFormat="1" ht="37.15" customHeight="1" x14ac:dyDescent="0.25">
      <c r="A51" s="195">
        <f t="shared" si="2"/>
        <v>40</v>
      </c>
      <c r="B51" s="43" t="s">
        <v>80</v>
      </c>
      <c r="C51" s="435" t="s">
        <v>81</v>
      </c>
      <c r="D51" s="436"/>
      <c r="E51" s="436"/>
      <c r="F51" s="437"/>
      <c r="G51" s="139">
        <f>SUM(G47:G50)</f>
        <v>640609636</v>
      </c>
      <c r="H51" s="139">
        <f>SUM(H47:H50)</f>
        <v>640609636</v>
      </c>
      <c r="I51" s="139">
        <v>0</v>
      </c>
      <c r="J51" s="139">
        <v>0</v>
      </c>
      <c r="K51" s="135">
        <f>SUM(K47:K50)</f>
        <v>641240037</v>
      </c>
      <c r="L51" s="135">
        <f>SUM(L47:L50)</f>
        <v>660005808</v>
      </c>
    </row>
    <row r="52" spans="1:12" x14ac:dyDescent="0.25">
      <c r="A52" s="200"/>
      <c r="K52" s="130"/>
      <c r="L52" s="130"/>
    </row>
    <row r="53" spans="1:12" x14ac:dyDescent="0.25">
      <c r="A53" s="201"/>
      <c r="B53" s="103" t="s">
        <v>223</v>
      </c>
      <c r="C53" s="101"/>
      <c r="D53" s="101"/>
      <c r="E53" s="101"/>
      <c r="F53" s="101"/>
      <c r="G53" s="104">
        <f>G42+G51</f>
        <v>1309374440</v>
      </c>
      <c r="H53" s="104"/>
      <c r="I53" s="104"/>
      <c r="J53" s="105"/>
      <c r="K53" s="148">
        <f>K42+K51</f>
        <v>1323818657</v>
      </c>
      <c r="L53" s="148">
        <f>L42+L51</f>
        <v>1475488334</v>
      </c>
    </row>
    <row r="55" spans="1:12" x14ac:dyDescent="0.25">
      <c r="G55" s="93"/>
    </row>
    <row r="56" spans="1:12" x14ac:dyDescent="0.25">
      <c r="K56" s="127"/>
      <c r="L56" s="127"/>
    </row>
  </sheetData>
  <mergeCells count="46">
    <mergeCell ref="K6:K7"/>
    <mergeCell ref="L6:L7"/>
    <mergeCell ref="K45:K46"/>
    <mergeCell ref="L45:L46"/>
    <mergeCell ref="A6:A7"/>
    <mergeCell ref="B6:B7"/>
    <mergeCell ref="C6:F7"/>
    <mergeCell ref="G6:G7"/>
    <mergeCell ref="C22:F22"/>
    <mergeCell ref="C24:F24"/>
    <mergeCell ref="C25:F25"/>
    <mergeCell ref="C8:F8"/>
    <mergeCell ref="C9:F9"/>
    <mergeCell ref="C15:F15"/>
    <mergeCell ref="A1:J1"/>
    <mergeCell ref="C51:F51"/>
    <mergeCell ref="C37:F37"/>
    <mergeCell ref="C39:F39"/>
    <mergeCell ref="C41:F41"/>
    <mergeCell ref="C42:F42"/>
    <mergeCell ref="C47:F47"/>
    <mergeCell ref="C48:F48"/>
    <mergeCell ref="C34:F34"/>
    <mergeCell ref="C27:F27"/>
    <mergeCell ref="C28:F28"/>
    <mergeCell ref="C29:F29"/>
    <mergeCell ref="C30:F30"/>
    <mergeCell ref="C10:F10"/>
    <mergeCell ref="C13:F13"/>
    <mergeCell ref="C23:F23"/>
    <mergeCell ref="A3:J3"/>
    <mergeCell ref="A4:J4"/>
    <mergeCell ref="A45:A46"/>
    <mergeCell ref="B45:B46"/>
    <mergeCell ref="C45:F46"/>
    <mergeCell ref="G45:G46"/>
    <mergeCell ref="H45:J45"/>
    <mergeCell ref="A44:J44"/>
    <mergeCell ref="C26:F26"/>
    <mergeCell ref="C16:F16"/>
    <mergeCell ref="C17:F17"/>
    <mergeCell ref="C18:F18"/>
    <mergeCell ref="C19:F19"/>
    <mergeCell ref="C20:F20"/>
    <mergeCell ref="C21:F21"/>
    <mergeCell ref="H6:J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S63"/>
  <sheetViews>
    <sheetView workbookViewId="0">
      <selection activeCell="O13" sqref="O13"/>
    </sheetView>
  </sheetViews>
  <sheetFormatPr defaultRowHeight="15" x14ac:dyDescent="0.25"/>
  <cols>
    <col min="1" max="1" width="7.140625" style="36" customWidth="1"/>
    <col min="2" max="2" width="59" style="23" customWidth="1"/>
    <col min="3" max="3" width="8.5703125" style="23" customWidth="1"/>
    <col min="4" max="4" width="1.140625" style="23" hidden="1" customWidth="1"/>
    <col min="5" max="6" width="8.85546875" style="23" hidden="1" customWidth="1"/>
    <col min="7" max="7" width="20.28515625" style="33" customWidth="1"/>
    <col min="8" max="8" width="12.85546875" style="23" bestFit="1" customWidth="1"/>
    <col min="9" max="9" width="9.85546875" style="23" bestFit="1" customWidth="1"/>
    <col min="10" max="10" width="9.140625" style="23"/>
    <col min="11" max="11" width="15.85546875" style="23" customWidth="1"/>
    <col min="12" max="12" width="13.28515625" style="23" customWidth="1"/>
    <col min="13" max="16384" width="9.140625" style="23"/>
  </cols>
  <sheetData>
    <row r="1" spans="1:981" x14ac:dyDescent="0.25">
      <c r="A1" s="434" t="s">
        <v>310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98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981" ht="22.15" customHeight="1" x14ac:dyDescent="0.25">
      <c r="A3" s="423" t="s">
        <v>199</v>
      </c>
      <c r="B3" s="423"/>
      <c r="C3" s="423"/>
      <c r="D3" s="423"/>
      <c r="E3" s="423"/>
      <c r="F3" s="423"/>
      <c r="G3" s="423"/>
      <c r="H3" s="423"/>
      <c r="I3" s="423"/>
      <c r="J3" s="423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</row>
    <row r="4" spans="1:981" ht="22.15" customHeight="1" x14ac:dyDescent="0.25">
      <c r="A4" s="443" t="s">
        <v>182</v>
      </c>
      <c r="B4" s="444"/>
      <c r="C4" s="444"/>
      <c r="D4" s="444"/>
      <c r="E4" s="444"/>
      <c r="F4" s="444"/>
      <c r="G4" s="444"/>
      <c r="H4" s="444"/>
      <c r="I4" s="444"/>
      <c r="J4" s="444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</row>
    <row r="5" spans="1:981" ht="22.15" customHeight="1" x14ac:dyDescent="0.25">
      <c r="A5" s="424" t="s">
        <v>133</v>
      </c>
      <c r="B5" s="425" t="s">
        <v>83</v>
      </c>
      <c r="C5" s="426" t="s">
        <v>154</v>
      </c>
      <c r="D5" s="426"/>
      <c r="E5" s="426"/>
      <c r="F5" s="426"/>
      <c r="G5" s="427" t="s">
        <v>134</v>
      </c>
      <c r="H5" s="428" t="s">
        <v>240</v>
      </c>
      <c r="I5" s="429"/>
      <c r="J5" s="430"/>
      <c r="K5" s="441" t="s">
        <v>264</v>
      </c>
      <c r="L5" s="441" t="s">
        <v>285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</row>
    <row r="6" spans="1:981" ht="43.5" customHeight="1" x14ac:dyDescent="0.25">
      <c r="A6" s="424"/>
      <c r="B6" s="425"/>
      <c r="C6" s="426"/>
      <c r="D6" s="426"/>
      <c r="E6" s="426"/>
      <c r="F6" s="426"/>
      <c r="G6" s="427"/>
      <c r="H6" s="97" t="s">
        <v>64</v>
      </c>
      <c r="I6" s="97" t="s">
        <v>65</v>
      </c>
      <c r="J6" s="97" t="s">
        <v>66</v>
      </c>
      <c r="K6" s="441"/>
      <c r="L6" s="441"/>
    </row>
    <row r="7" spans="1:981" x14ac:dyDescent="0.25">
      <c r="A7" s="133">
        <v>1</v>
      </c>
      <c r="B7" s="27" t="s">
        <v>183</v>
      </c>
      <c r="C7" s="457" t="s">
        <v>8</v>
      </c>
      <c r="D7" s="458"/>
      <c r="E7" s="458"/>
      <c r="F7" s="459"/>
      <c r="G7" s="28">
        <f>[1]Könyvtár!$I$42</f>
        <v>8279976</v>
      </c>
      <c r="H7" s="28">
        <f>[2]Könyvtár!$E$7</f>
        <v>8279976</v>
      </c>
      <c r="I7" s="6"/>
      <c r="J7" s="6"/>
      <c r="K7" s="157">
        <v>7953549</v>
      </c>
      <c r="L7" s="14">
        <v>7924276</v>
      </c>
    </row>
    <row r="8" spans="1:981" x14ac:dyDescent="0.25">
      <c r="A8" s="133">
        <f>A7+1</f>
        <v>2</v>
      </c>
      <c r="B8" s="27" t="s">
        <v>227</v>
      </c>
      <c r="C8" s="80" t="s">
        <v>228</v>
      </c>
      <c r="D8" s="80"/>
      <c r="E8" s="80"/>
      <c r="F8" s="80"/>
      <c r="G8" s="28">
        <f>[1]Könyvtár!$I$59</f>
        <v>550000</v>
      </c>
      <c r="H8" s="28">
        <f>[2]Könyvtár!$I$8</f>
        <v>550000</v>
      </c>
      <c r="I8" s="6"/>
      <c r="J8" s="6"/>
      <c r="K8" s="157">
        <v>550000</v>
      </c>
      <c r="L8" s="14">
        <v>550000</v>
      </c>
    </row>
    <row r="9" spans="1:981" x14ac:dyDescent="0.25">
      <c r="A9" s="133">
        <f t="shared" ref="A9:A52" si="0">A8+1</f>
        <v>3</v>
      </c>
      <c r="B9" s="27" t="s">
        <v>201</v>
      </c>
      <c r="C9" s="47" t="s">
        <v>125</v>
      </c>
      <c r="D9" s="47"/>
      <c r="E9" s="47"/>
      <c r="F9" s="47"/>
      <c r="G9" s="28"/>
      <c r="H9" s="28">
        <v>0</v>
      </c>
      <c r="I9" s="6"/>
      <c r="J9" s="6"/>
      <c r="K9" s="157"/>
      <c r="L9" s="14"/>
    </row>
    <row r="10" spans="1:981" x14ac:dyDescent="0.25">
      <c r="A10" s="133">
        <f t="shared" si="0"/>
        <v>4</v>
      </c>
      <c r="B10" s="27" t="s">
        <v>61</v>
      </c>
      <c r="C10" s="47" t="s">
        <v>52</v>
      </c>
      <c r="D10" s="47"/>
      <c r="E10" s="47"/>
      <c r="F10" s="47"/>
      <c r="G10" s="28">
        <f>[1]Könyvtár!$I$43</f>
        <v>632856</v>
      </c>
      <c r="H10" s="28">
        <f>[2]Könyvtár!$I$9</f>
        <v>632856</v>
      </c>
      <c r="I10" s="6"/>
      <c r="J10" s="6"/>
      <c r="K10" s="157">
        <v>632856</v>
      </c>
      <c r="L10" s="14">
        <v>632856</v>
      </c>
    </row>
    <row r="11" spans="1:981" ht="23.25" customHeight="1" x14ac:dyDescent="0.25">
      <c r="A11" s="133">
        <f t="shared" si="0"/>
        <v>5</v>
      </c>
      <c r="B11" s="29" t="s">
        <v>120</v>
      </c>
      <c r="C11" s="432" t="s">
        <v>11</v>
      </c>
      <c r="D11" s="432"/>
      <c r="E11" s="432"/>
      <c r="F11" s="432"/>
      <c r="G11" s="28">
        <f>[1]Könyvtár!$I$44</f>
        <v>264000</v>
      </c>
      <c r="H11" s="28">
        <f>[2]Könyvtár!$E$10</f>
        <v>264000</v>
      </c>
      <c r="I11" s="6"/>
      <c r="J11" s="6"/>
      <c r="K11" s="157">
        <v>264000</v>
      </c>
      <c r="L11" s="14">
        <v>264000</v>
      </c>
    </row>
    <row r="12" spans="1:981" ht="23.25" customHeight="1" x14ac:dyDescent="0.25">
      <c r="A12" s="133">
        <f t="shared" si="0"/>
        <v>6</v>
      </c>
      <c r="B12" s="29" t="s">
        <v>124</v>
      </c>
      <c r="C12" s="47" t="s">
        <v>57</v>
      </c>
      <c r="D12" s="47"/>
      <c r="E12" s="47"/>
      <c r="F12" s="47"/>
      <c r="G12" s="28"/>
      <c r="H12" s="28">
        <v>0</v>
      </c>
      <c r="I12" s="6"/>
      <c r="J12" s="6"/>
      <c r="K12" s="157"/>
      <c r="L12" s="14"/>
    </row>
    <row r="13" spans="1:981" ht="28.9" customHeight="1" x14ac:dyDescent="0.25">
      <c r="A13" s="133">
        <f t="shared" si="0"/>
        <v>7</v>
      </c>
      <c r="B13" s="29" t="s">
        <v>121</v>
      </c>
      <c r="C13" s="432" t="s">
        <v>9</v>
      </c>
      <c r="D13" s="432"/>
      <c r="E13" s="432"/>
      <c r="F13" s="432"/>
      <c r="G13" s="28">
        <f>[1]Könyvtár!$I$45</f>
        <v>10000</v>
      </c>
      <c r="H13" s="28">
        <f>[2]Könyvtár!$E$11</f>
        <v>10000</v>
      </c>
      <c r="I13" s="6"/>
      <c r="J13" s="6"/>
      <c r="K13" s="157">
        <v>10000</v>
      </c>
      <c r="L13" s="14">
        <v>10000</v>
      </c>
    </row>
    <row r="14" spans="1:981" ht="28.9" customHeight="1" x14ac:dyDescent="0.25">
      <c r="A14" s="133">
        <f t="shared" si="0"/>
        <v>8</v>
      </c>
      <c r="B14" s="29" t="s">
        <v>126</v>
      </c>
      <c r="C14" s="47" t="s">
        <v>10</v>
      </c>
      <c r="D14" s="47"/>
      <c r="E14" s="47"/>
      <c r="F14" s="47"/>
      <c r="G14" s="28"/>
      <c r="H14" s="28">
        <v>0</v>
      </c>
      <c r="I14" s="6"/>
      <c r="J14" s="6"/>
      <c r="K14" s="157">
        <v>36000</v>
      </c>
      <c r="L14" s="14">
        <v>36000</v>
      </c>
    </row>
    <row r="15" spans="1:981" ht="28.9" customHeight="1" x14ac:dyDescent="0.25">
      <c r="A15" s="133">
        <f t="shared" si="0"/>
        <v>9</v>
      </c>
      <c r="B15" s="29" t="s">
        <v>184</v>
      </c>
      <c r="C15" s="205" t="s">
        <v>56</v>
      </c>
      <c r="D15" s="205"/>
      <c r="E15" s="205"/>
      <c r="F15" s="205"/>
      <c r="G15" s="144">
        <f>[1]Könyvtár!$I$46</f>
        <v>36000</v>
      </c>
      <c r="H15" s="144">
        <f>[2]Könyvtár!$E$12</f>
        <v>36000</v>
      </c>
      <c r="I15" s="137"/>
      <c r="J15" s="137"/>
      <c r="K15" s="138">
        <v>56427</v>
      </c>
      <c r="L15" s="138">
        <v>85700</v>
      </c>
      <c r="M15" s="194"/>
    </row>
    <row r="16" spans="1:981" x14ac:dyDescent="0.25">
      <c r="A16" s="133">
        <f t="shared" si="0"/>
        <v>10</v>
      </c>
      <c r="B16" s="29" t="s">
        <v>185</v>
      </c>
      <c r="C16" s="432" t="s">
        <v>14</v>
      </c>
      <c r="D16" s="432"/>
      <c r="E16" s="432"/>
      <c r="F16" s="432"/>
      <c r="G16" s="28"/>
      <c r="H16" s="28">
        <v>0</v>
      </c>
      <c r="I16" s="6"/>
      <c r="J16" s="6"/>
      <c r="K16" s="157"/>
      <c r="L16" s="14"/>
    </row>
    <row r="17" spans="1:12" s="24" customFormat="1" ht="25.5" x14ac:dyDescent="0.25">
      <c r="A17" s="133">
        <f t="shared" si="0"/>
        <v>11</v>
      </c>
      <c r="B17" s="29" t="s">
        <v>186</v>
      </c>
      <c r="C17" s="432" t="s">
        <v>13</v>
      </c>
      <c r="D17" s="432"/>
      <c r="E17" s="432"/>
      <c r="F17" s="432"/>
      <c r="G17" s="50"/>
      <c r="H17" s="28">
        <v>0</v>
      </c>
      <c r="I17" s="22"/>
      <c r="J17" s="22"/>
      <c r="K17" s="155">
        <v>270000</v>
      </c>
      <c r="L17" s="14">
        <v>270000</v>
      </c>
    </row>
    <row r="18" spans="1:12" ht="14.45" customHeight="1" x14ac:dyDescent="0.25">
      <c r="A18" s="133">
        <f t="shared" si="0"/>
        <v>12</v>
      </c>
      <c r="B18" s="29" t="s">
        <v>122</v>
      </c>
      <c r="C18" s="432" t="s">
        <v>60</v>
      </c>
      <c r="D18" s="432"/>
      <c r="E18" s="432"/>
      <c r="F18" s="432"/>
      <c r="G18" s="28">
        <f>[1]Könyvtár!$I$47</f>
        <v>10000</v>
      </c>
      <c r="H18" s="28"/>
      <c r="I18" s="28">
        <v>10000</v>
      </c>
      <c r="J18" s="6"/>
      <c r="K18" s="157">
        <v>10000</v>
      </c>
      <c r="L18" s="14">
        <v>10000</v>
      </c>
    </row>
    <row r="19" spans="1:12" s="24" customFormat="1" ht="30" customHeight="1" x14ac:dyDescent="0.25">
      <c r="A19" s="134">
        <f t="shared" si="0"/>
        <v>13</v>
      </c>
      <c r="B19" s="38" t="s">
        <v>30</v>
      </c>
      <c r="C19" s="433" t="s">
        <v>92</v>
      </c>
      <c r="D19" s="433"/>
      <c r="E19" s="433"/>
      <c r="F19" s="433"/>
      <c r="G19" s="55">
        <f>SUM(G7:G18)</f>
        <v>9782832</v>
      </c>
      <c r="H19" s="55">
        <f>SUM(H7:H18)</f>
        <v>9772832</v>
      </c>
      <c r="I19" s="55">
        <f>SUM(I18)</f>
        <v>10000</v>
      </c>
      <c r="J19" s="82"/>
      <c r="K19" s="135">
        <f>SUM(K7:K18)</f>
        <v>9782832</v>
      </c>
      <c r="L19" s="135">
        <f t="shared" ref="L19" si="1">SUM(L7:L18)</f>
        <v>9782832</v>
      </c>
    </row>
    <row r="20" spans="1:12" s="24" customFormat="1" ht="23.45" customHeight="1" x14ac:dyDescent="0.25">
      <c r="A20" s="134">
        <f t="shared" si="0"/>
        <v>14</v>
      </c>
      <c r="B20" s="38" t="s">
        <v>69</v>
      </c>
      <c r="C20" s="433" t="s">
        <v>12</v>
      </c>
      <c r="D20" s="433"/>
      <c r="E20" s="433"/>
      <c r="F20" s="433"/>
      <c r="G20" s="39">
        <f>[1]Könyvtár!$I$48</f>
        <v>1592309.96</v>
      </c>
      <c r="H20" s="55">
        <f>[1]Könyvtár!$I$48</f>
        <v>1592309.96</v>
      </c>
      <c r="I20" s="82"/>
      <c r="J20" s="82"/>
      <c r="K20" s="135">
        <v>1592310</v>
      </c>
      <c r="L20" s="135">
        <v>1592310</v>
      </c>
    </row>
    <row r="21" spans="1:12" x14ac:dyDescent="0.25">
      <c r="A21" s="133">
        <f t="shared" si="0"/>
        <v>15</v>
      </c>
      <c r="B21" s="29" t="s">
        <v>43</v>
      </c>
      <c r="C21" s="432" t="s">
        <v>19</v>
      </c>
      <c r="D21" s="432"/>
      <c r="E21" s="432"/>
      <c r="F21" s="432"/>
      <c r="G21" s="28">
        <f>[1]Könyvtár!$I$49</f>
        <v>1200000</v>
      </c>
      <c r="H21" s="28">
        <f>[2]Könyvtár!$E$20</f>
        <v>1200000</v>
      </c>
      <c r="I21" s="6"/>
      <c r="J21" s="6"/>
      <c r="K21" s="157">
        <v>1848000</v>
      </c>
      <c r="L21" s="14">
        <v>1481479</v>
      </c>
    </row>
    <row r="22" spans="1:12" x14ac:dyDescent="0.25">
      <c r="A22" s="133">
        <f t="shared" si="0"/>
        <v>16</v>
      </c>
      <c r="B22" s="29" t="s">
        <v>44</v>
      </c>
      <c r="C22" s="47" t="s">
        <v>20</v>
      </c>
      <c r="D22" s="47"/>
      <c r="E22" s="47"/>
      <c r="F22" s="47"/>
      <c r="G22" s="28">
        <f>[1]Könyvtár!$I$50</f>
        <v>550000</v>
      </c>
      <c r="H22" s="28">
        <f>[2]Könyvtár!$E$23+[2]Könyvtár!$E$29</f>
        <v>550000</v>
      </c>
      <c r="I22" s="6"/>
      <c r="J22" s="6"/>
      <c r="K22" s="157">
        <v>450000</v>
      </c>
      <c r="L22" s="14">
        <v>517444</v>
      </c>
    </row>
    <row r="23" spans="1:12" x14ac:dyDescent="0.25">
      <c r="A23" s="133">
        <f t="shared" si="0"/>
        <v>17</v>
      </c>
      <c r="B23" s="29" t="s">
        <v>45</v>
      </c>
      <c r="C23" s="432" t="s">
        <v>24</v>
      </c>
      <c r="D23" s="432"/>
      <c r="E23" s="432"/>
      <c r="F23" s="432"/>
      <c r="G23" s="28">
        <f>[1]Könyvtár!$I$52</f>
        <v>220000</v>
      </c>
      <c r="H23" s="28">
        <f>[2]Könyvtár!$E$25</f>
        <v>220000</v>
      </c>
      <c r="I23" s="6"/>
      <c r="J23" s="6"/>
      <c r="K23" s="157">
        <v>280000</v>
      </c>
      <c r="L23" s="14">
        <v>274730</v>
      </c>
    </row>
    <row r="24" spans="1:12" x14ac:dyDescent="0.25">
      <c r="A24" s="133">
        <f t="shared" si="0"/>
        <v>18</v>
      </c>
      <c r="B24" s="29" t="s">
        <v>116</v>
      </c>
      <c r="C24" s="432" t="s">
        <v>16</v>
      </c>
      <c r="D24" s="432"/>
      <c r="E24" s="432"/>
      <c r="F24" s="432"/>
      <c r="G24" s="28">
        <f>[1]Könyvtár!$I$51</f>
        <v>182500</v>
      </c>
      <c r="H24" s="28">
        <f>[2]Könyvtár!$E$24</f>
        <v>182500</v>
      </c>
      <c r="I24" s="6"/>
      <c r="J24" s="6"/>
      <c r="K24" s="157">
        <v>182500</v>
      </c>
      <c r="L24" s="14">
        <v>182500</v>
      </c>
    </row>
    <row r="25" spans="1:12" x14ac:dyDescent="0.25">
      <c r="A25" s="133">
        <f t="shared" si="0"/>
        <v>19</v>
      </c>
      <c r="B25" s="30" t="s">
        <v>46</v>
      </c>
      <c r="C25" s="432" t="s">
        <v>15</v>
      </c>
      <c r="D25" s="432"/>
      <c r="E25" s="432"/>
      <c r="F25" s="432"/>
      <c r="G25" s="28">
        <f>[1]Könyvtár!$I$53</f>
        <v>566000</v>
      </c>
      <c r="H25" s="28">
        <f>[2]Könyvtár!$E$26</f>
        <v>566000</v>
      </c>
      <c r="I25" s="6"/>
      <c r="J25" s="6"/>
      <c r="K25" s="157">
        <v>566000</v>
      </c>
      <c r="L25" s="14">
        <v>566000</v>
      </c>
    </row>
    <row r="26" spans="1:12" x14ac:dyDescent="0.25">
      <c r="A26" s="133">
        <f t="shared" si="0"/>
        <v>20</v>
      </c>
      <c r="B26" s="30" t="s">
        <v>47</v>
      </c>
      <c r="C26" s="432" t="s">
        <v>18</v>
      </c>
      <c r="D26" s="432"/>
      <c r="E26" s="432"/>
      <c r="F26" s="432"/>
      <c r="G26" s="28"/>
      <c r="H26" s="28">
        <v>0</v>
      </c>
      <c r="I26" s="6"/>
      <c r="J26" s="6"/>
      <c r="K26" s="157"/>
      <c r="L26" s="14"/>
    </row>
    <row r="27" spans="1:12" x14ac:dyDescent="0.25">
      <c r="A27" s="133">
        <f t="shared" si="0"/>
        <v>21</v>
      </c>
      <c r="B27" s="30" t="s">
        <v>230</v>
      </c>
      <c r="C27" s="80" t="s">
        <v>229</v>
      </c>
      <c r="D27" s="80"/>
      <c r="E27" s="80"/>
      <c r="F27" s="80"/>
      <c r="G27" s="28"/>
      <c r="H27" s="28">
        <v>0</v>
      </c>
      <c r="I27" s="6"/>
      <c r="J27" s="6"/>
      <c r="K27" s="157"/>
      <c r="L27" s="14"/>
    </row>
    <row r="28" spans="1:12" x14ac:dyDescent="0.25">
      <c r="A28" s="133">
        <f t="shared" si="0"/>
        <v>22</v>
      </c>
      <c r="B28" s="30" t="s">
        <v>48</v>
      </c>
      <c r="C28" s="432" t="s">
        <v>22</v>
      </c>
      <c r="D28" s="432"/>
      <c r="E28" s="432"/>
      <c r="F28" s="432"/>
      <c r="G28" s="28"/>
      <c r="H28" s="28">
        <v>0</v>
      </c>
      <c r="I28" s="22"/>
      <c r="J28" s="6"/>
      <c r="K28" s="157"/>
      <c r="L28" s="14"/>
    </row>
    <row r="29" spans="1:12" x14ac:dyDescent="0.25">
      <c r="A29" s="133">
        <f t="shared" si="0"/>
        <v>23</v>
      </c>
      <c r="B29" s="30" t="s">
        <v>50</v>
      </c>
      <c r="C29" s="432" t="s">
        <v>17</v>
      </c>
      <c r="D29" s="432"/>
      <c r="E29" s="432"/>
      <c r="F29" s="432"/>
      <c r="G29" s="28">
        <f>[1]Könyvtár!$I$54</f>
        <v>100000</v>
      </c>
      <c r="H29" s="28">
        <f>[2]Könyvtár!$E$27</f>
        <v>100000</v>
      </c>
      <c r="I29" s="6"/>
      <c r="J29" s="6"/>
      <c r="K29" s="157">
        <v>140000</v>
      </c>
      <c r="L29" s="14">
        <v>972221</v>
      </c>
    </row>
    <row r="30" spans="1:12" x14ac:dyDescent="0.25">
      <c r="A30" s="133">
        <f t="shared" si="0"/>
        <v>24</v>
      </c>
      <c r="B30" s="30" t="s">
        <v>49</v>
      </c>
      <c r="C30" s="47" t="s">
        <v>21</v>
      </c>
      <c r="D30" s="47"/>
      <c r="E30" s="47"/>
      <c r="F30" s="47"/>
      <c r="G30" s="28">
        <f>[1]Könyvtár!$I$55</f>
        <v>50000</v>
      </c>
      <c r="H30" s="28">
        <f>[2]Könyvtár!$E$28</f>
        <v>50000</v>
      </c>
      <c r="I30" s="6"/>
      <c r="J30" s="6"/>
      <c r="K30" s="157">
        <v>50000</v>
      </c>
      <c r="L30" s="14">
        <v>50000</v>
      </c>
    </row>
    <row r="31" spans="1:12" x14ac:dyDescent="0.25">
      <c r="A31" s="133">
        <f t="shared" si="0"/>
        <v>25</v>
      </c>
      <c r="B31" s="30" t="s">
        <v>117</v>
      </c>
      <c r="C31" s="432" t="s">
        <v>23</v>
      </c>
      <c r="D31" s="432"/>
      <c r="E31" s="432"/>
      <c r="F31" s="432"/>
      <c r="G31" s="28">
        <f>[1]Könyvtár!$I$56</f>
        <v>510495</v>
      </c>
      <c r="H31" s="28">
        <f>[2]Könyvtár!$E$30+[2]Könyvtár!$E$21</f>
        <v>510495</v>
      </c>
      <c r="I31" s="6"/>
      <c r="J31" s="6"/>
      <c r="K31" s="157">
        <v>510495</v>
      </c>
      <c r="L31" s="14">
        <v>510495</v>
      </c>
    </row>
    <row r="32" spans="1:12" x14ac:dyDescent="0.25">
      <c r="A32" s="133">
        <f t="shared" si="0"/>
        <v>26</v>
      </c>
      <c r="B32" s="49" t="s">
        <v>58</v>
      </c>
      <c r="C32" s="432" t="s">
        <v>59</v>
      </c>
      <c r="D32" s="432"/>
      <c r="E32" s="432"/>
      <c r="F32" s="432"/>
      <c r="G32" s="50">
        <f>[1]Könyvtár!$I$60</f>
        <v>90000</v>
      </c>
      <c r="H32" s="28">
        <f>[1]Könyvtár!$I$60</f>
        <v>90000</v>
      </c>
      <c r="I32" s="6"/>
      <c r="J32" s="6"/>
      <c r="K32" s="157">
        <v>90000</v>
      </c>
      <c r="L32" s="14">
        <v>90000</v>
      </c>
    </row>
    <row r="33" spans="1:12" x14ac:dyDescent="0.25">
      <c r="A33" s="133"/>
      <c r="B33" s="49"/>
      <c r="C33" s="213"/>
      <c r="D33" s="213"/>
      <c r="E33" s="213"/>
      <c r="F33" s="213"/>
      <c r="G33" s="50"/>
      <c r="H33" s="28"/>
      <c r="I33" s="6"/>
      <c r="J33" s="6"/>
      <c r="K33" s="157"/>
      <c r="L33" s="14"/>
    </row>
    <row r="34" spans="1:12" x14ac:dyDescent="0.25">
      <c r="A34" s="134">
        <v>28</v>
      </c>
      <c r="B34" s="38" t="s">
        <v>29</v>
      </c>
      <c r="C34" s="433" t="s">
        <v>93</v>
      </c>
      <c r="D34" s="433"/>
      <c r="E34" s="433"/>
      <c r="F34" s="433"/>
      <c r="G34" s="39">
        <f>SUM(G21:G32)</f>
        <v>3468995</v>
      </c>
      <c r="H34" s="39">
        <f>SUM(H21:H32)</f>
        <v>3468995</v>
      </c>
      <c r="I34" s="82"/>
      <c r="J34" s="82"/>
      <c r="K34" s="135">
        <f>SUM(K21:K32)</f>
        <v>4116995</v>
      </c>
      <c r="L34" s="135">
        <f t="shared" ref="L34" si="2">SUM(L21:L32)</f>
        <v>4644869</v>
      </c>
    </row>
    <row r="35" spans="1:12" x14ac:dyDescent="0.25">
      <c r="A35" s="133">
        <f t="shared" si="0"/>
        <v>29</v>
      </c>
      <c r="B35" s="29" t="s">
        <v>187</v>
      </c>
      <c r="C35" s="47" t="s">
        <v>26</v>
      </c>
      <c r="D35" s="48"/>
      <c r="E35" s="48"/>
      <c r="F35" s="48"/>
      <c r="G35" s="42"/>
      <c r="H35" s="6"/>
      <c r="I35" s="6"/>
      <c r="J35" s="6"/>
      <c r="K35" s="157"/>
      <c r="L35" s="14"/>
    </row>
    <row r="36" spans="1:12" x14ac:dyDescent="0.25">
      <c r="A36" s="133">
        <f t="shared" si="0"/>
        <v>30</v>
      </c>
      <c r="B36" s="29" t="s">
        <v>188</v>
      </c>
      <c r="C36" s="47" t="s">
        <v>25</v>
      </c>
      <c r="D36" s="48"/>
      <c r="E36" s="48"/>
      <c r="F36" s="48"/>
      <c r="G36" s="42"/>
      <c r="H36" s="6"/>
      <c r="I36" s="6"/>
      <c r="J36" s="6"/>
      <c r="K36" s="157"/>
      <c r="L36" s="14"/>
    </row>
    <row r="37" spans="1:12" x14ac:dyDescent="0.25">
      <c r="A37" s="134">
        <f t="shared" si="0"/>
        <v>31</v>
      </c>
      <c r="B37" s="38" t="s">
        <v>108</v>
      </c>
      <c r="C37" s="124" t="s">
        <v>95</v>
      </c>
      <c r="D37" s="124"/>
      <c r="E37" s="124"/>
      <c r="F37" s="124"/>
      <c r="G37" s="39">
        <f>SUM(G35:G36)</f>
        <v>0</v>
      </c>
      <c r="H37" s="39">
        <v>0</v>
      </c>
      <c r="I37" s="82"/>
      <c r="J37" s="82"/>
      <c r="K37" s="135">
        <v>0</v>
      </c>
      <c r="L37" s="135">
        <v>0</v>
      </c>
    </row>
    <row r="38" spans="1:12" x14ac:dyDescent="0.25">
      <c r="A38" s="133">
        <f t="shared" si="0"/>
        <v>32</v>
      </c>
      <c r="B38" s="29" t="s">
        <v>189</v>
      </c>
      <c r="C38" s="47" t="s">
        <v>28</v>
      </c>
      <c r="D38" s="48"/>
      <c r="E38" s="48"/>
      <c r="F38" s="48"/>
      <c r="G38" s="42"/>
      <c r="H38" s="6"/>
      <c r="I38" s="6"/>
      <c r="J38" s="6"/>
      <c r="K38" s="157"/>
      <c r="L38" s="14"/>
    </row>
    <row r="39" spans="1:12" x14ac:dyDescent="0.25">
      <c r="A39" s="133">
        <f t="shared" si="0"/>
        <v>33</v>
      </c>
      <c r="B39" s="29" t="s">
        <v>190</v>
      </c>
      <c r="C39" s="47" t="s">
        <v>39</v>
      </c>
      <c r="D39" s="48"/>
      <c r="E39" s="48"/>
      <c r="F39" s="48"/>
      <c r="G39" s="42"/>
      <c r="H39" s="6"/>
      <c r="I39" s="6"/>
      <c r="J39" s="6"/>
      <c r="K39" s="157"/>
      <c r="L39" s="14"/>
    </row>
    <row r="40" spans="1:12" x14ac:dyDescent="0.25">
      <c r="A40" s="133">
        <f t="shared" si="0"/>
        <v>34</v>
      </c>
      <c r="B40" s="29" t="s">
        <v>128</v>
      </c>
      <c r="C40" s="47" t="s">
        <v>127</v>
      </c>
      <c r="D40" s="48"/>
      <c r="E40" s="48"/>
      <c r="F40" s="48"/>
      <c r="G40" s="42"/>
      <c r="H40" s="6"/>
      <c r="I40" s="6"/>
      <c r="J40" s="6"/>
      <c r="K40" s="157"/>
      <c r="L40" s="14"/>
    </row>
    <row r="41" spans="1:12" x14ac:dyDescent="0.25">
      <c r="A41" s="134">
        <f t="shared" si="0"/>
        <v>35</v>
      </c>
      <c r="B41" s="51" t="s">
        <v>96</v>
      </c>
      <c r="C41" s="124" t="s">
        <v>97</v>
      </c>
      <c r="D41" s="124"/>
      <c r="E41" s="124"/>
      <c r="F41" s="124"/>
      <c r="G41" s="39">
        <f>SUM(G38:G40)</f>
        <v>0</v>
      </c>
      <c r="H41" s="39">
        <v>0</v>
      </c>
      <c r="I41" s="82"/>
      <c r="J41" s="82"/>
      <c r="K41" s="135">
        <v>0</v>
      </c>
      <c r="L41" s="135">
        <v>0</v>
      </c>
    </row>
    <row r="42" spans="1:12" x14ac:dyDescent="0.25">
      <c r="A42" s="133">
        <f t="shared" si="0"/>
        <v>36</v>
      </c>
      <c r="B42" s="154" t="s">
        <v>277</v>
      </c>
      <c r="C42" s="150" t="s">
        <v>278</v>
      </c>
      <c r="D42" s="246"/>
      <c r="E42" s="246"/>
      <c r="F42" s="246"/>
      <c r="G42" s="247"/>
      <c r="H42" s="247"/>
      <c r="I42" s="248"/>
      <c r="J42" s="248"/>
      <c r="K42" s="249"/>
      <c r="L42" s="249"/>
    </row>
    <row r="43" spans="1:12" x14ac:dyDescent="0.25">
      <c r="A43" s="133">
        <f t="shared" si="0"/>
        <v>37</v>
      </c>
      <c r="B43" s="196" t="s">
        <v>286</v>
      </c>
      <c r="C43" s="197" t="s">
        <v>287</v>
      </c>
      <c r="D43" s="48"/>
      <c r="E43" s="48"/>
      <c r="F43" s="48"/>
      <c r="G43" s="42"/>
      <c r="H43" s="6"/>
      <c r="I43" s="6"/>
      <c r="J43" s="6"/>
      <c r="K43" s="157"/>
      <c r="L43" s="14">
        <v>142311</v>
      </c>
    </row>
    <row r="44" spans="1:12" x14ac:dyDescent="0.25">
      <c r="A44" s="133">
        <f t="shared" si="0"/>
        <v>38</v>
      </c>
      <c r="B44" s="29" t="s">
        <v>191</v>
      </c>
      <c r="C44" s="47" t="s">
        <v>71</v>
      </c>
      <c r="D44" s="48"/>
      <c r="E44" s="48"/>
      <c r="F44" s="48"/>
      <c r="G44" s="42"/>
      <c r="H44" s="6"/>
      <c r="I44" s="6"/>
      <c r="J44" s="6"/>
      <c r="K44" s="157"/>
      <c r="L44" s="14"/>
    </row>
    <row r="45" spans="1:12" x14ac:dyDescent="0.25">
      <c r="A45" s="133">
        <f t="shared" si="0"/>
        <v>39</v>
      </c>
      <c r="B45" s="29" t="s">
        <v>192</v>
      </c>
      <c r="C45" s="47" t="s">
        <v>34</v>
      </c>
      <c r="D45" s="161"/>
      <c r="E45" s="161"/>
      <c r="F45" s="161"/>
      <c r="G45" s="198"/>
      <c r="H45" s="6"/>
      <c r="I45" s="6"/>
      <c r="J45" s="6"/>
      <c r="K45" s="6"/>
      <c r="L45" s="192">
        <v>38424</v>
      </c>
    </row>
    <row r="46" spans="1:12" x14ac:dyDescent="0.25">
      <c r="A46" s="134">
        <f t="shared" si="0"/>
        <v>40</v>
      </c>
      <c r="B46" s="158" t="s">
        <v>98</v>
      </c>
      <c r="C46" s="161" t="s">
        <v>99</v>
      </c>
      <c r="D46" s="48"/>
      <c r="E46" s="48"/>
      <c r="F46" s="48"/>
      <c r="G46" s="159">
        <f>SUM(G43:G44)</f>
        <v>0</v>
      </c>
      <c r="H46" s="159">
        <v>0</v>
      </c>
      <c r="I46" s="81"/>
      <c r="J46" s="81"/>
      <c r="K46" s="165">
        <v>0</v>
      </c>
      <c r="L46" s="135">
        <f>SUM(L43:L45)</f>
        <v>180735</v>
      </c>
    </row>
    <row r="47" spans="1:12" x14ac:dyDescent="0.25">
      <c r="A47" s="133">
        <f t="shared" si="0"/>
        <v>41</v>
      </c>
      <c r="B47" s="29" t="s">
        <v>193</v>
      </c>
      <c r="C47" s="47" t="s">
        <v>33</v>
      </c>
      <c r="D47" s="47"/>
      <c r="E47" s="47"/>
      <c r="F47" s="47"/>
      <c r="G47" s="50"/>
      <c r="H47" s="22"/>
      <c r="I47" s="22"/>
      <c r="J47" s="22"/>
      <c r="K47" s="157"/>
      <c r="L47" s="14"/>
    </row>
    <row r="48" spans="1:12" x14ac:dyDescent="0.25">
      <c r="A48" s="133">
        <f t="shared" si="0"/>
        <v>42</v>
      </c>
      <c r="B48" s="29" t="s">
        <v>119</v>
      </c>
      <c r="C48" s="47" t="s">
        <v>35</v>
      </c>
      <c r="D48" s="124"/>
      <c r="E48" s="124"/>
      <c r="F48" s="124"/>
    </row>
    <row r="49" spans="1:981" x14ac:dyDescent="0.25">
      <c r="A49" s="134">
        <f t="shared" si="0"/>
        <v>43</v>
      </c>
      <c r="B49" s="38" t="s">
        <v>100</v>
      </c>
      <c r="C49" s="124" t="s">
        <v>101</v>
      </c>
      <c r="D49" s="47"/>
      <c r="E49" s="47"/>
      <c r="F49" s="47"/>
      <c r="G49" s="39">
        <f>SUM(G46:G47)</f>
        <v>0</v>
      </c>
      <c r="H49" s="39">
        <v>0</v>
      </c>
      <c r="I49" s="82"/>
      <c r="J49" s="82"/>
      <c r="K49" s="135">
        <v>0</v>
      </c>
      <c r="L49" s="135">
        <v>0</v>
      </c>
    </row>
    <row r="50" spans="1:981" ht="25.5" x14ac:dyDescent="0.25">
      <c r="A50" s="133">
        <f t="shared" si="0"/>
        <v>44</v>
      </c>
      <c r="B50" s="29" t="s">
        <v>194</v>
      </c>
      <c r="C50" s="47" t="s">
        <v>123</v>
      </c>
      <c r="D50" s="124"/>
      <c r="E50" s="124"/>
      <c r="F50" s="124"/>
      <c r="G50" s="50"/>
      <c r="H50" s="6"/>
      <c r="I50" s="6"/>
      <c r="J50" s="6"/>
      <c r="K50" s="157"/>
      <c r="L50" s="14"/>
    </row>
    <row r="51" spans="1:981" ht="37.15" customHeight="1" x14ac:dyDescent="0.25">
      <c r="A51" s="134">
        <f t="shared" si="0"/>
        <v>45</v>
      </c>
      <c r="B51" s="38" t="s">
        <v>102</v>
      </c>
      <c r="C51" s="124" t="s">
        <v>103</v>
      </c>
      <c r="D51" s="181"/>
      <c r="E51" s="181"/>
      <c r="F51" s="181"/>
      <c r="G51" s="39">
        <f>SUM(G50)</f>
        <v>0</v>
      </c>
      <c r="H51" s="39">
        <v>0</v>
      </c>
      <c r="I51" s="82"/>
      <c r="J51" s="82"/>
      <c r="K51" s="135">
        <v>0</v>
      </c>
      <c r="L51" s="135">
        <v>0</v>
      </c>
    </row>
    <row r="52" spans="1:981" x14ac:dyDescent="0.25">
      <c r="A52" s="134">
        <f t="shared" si="0"/>
        <v>46</v>
      </c>
      <c r="B52" s="43" t="s">
        <v>195</v>
      </c>
      <c r="C52" s="181" t="s">
        <v>196</v>
      </c>
      <c r="G52" s="39">
        <f>G19+G20+G34+G37+G41+G46+G49+G51</f>
        <v>14844136.960000001</v>
      </c>
      <c r="H52" s="39">
        <f>H19+H20+H34+H37+H41+H46+H49+H51</f>
        <v>14834136.960000001</v>
      </c>
      <c r="I52" s="39">
        <f>I19+I20+I34+I37+I41+I46+I49+I51</f>
        <v>10000</v>
      </c>
      <c r="J52" s="82"/>
      <c r="K52" s="135">
        <f>K19+K20+K34+K37+K41+K46+K49+K51</f>
        <v>15492137</v>
      </c>
      <c r="L52" s="135">
        <f>L19+L20+L34+L37+L41+L46+L49+L51</f>
        <v>16200746</v>
      </c>
    </row>
    <row r="53" spans="1:981" s="24" customFormat="1" ht="22.15" customHeight="1" x14ac:dyDescent="0.25">
      <c r="A53" s="35"/>
      <c r="B53" s="23"/>
      <c r="C53" s="23"/>
      <c r="D53" s="186"/>
      <c r="E53" s="186"/>
      <c r="F53" s="186"/>
      <c r="G53" s="33"/>
      <c r="H53" s="23"/>
      <c r="I53" s="23"/>
      <c r="J53" s="23"/>
      <c r="K53" s="23"/>
      <c r="L53" s="130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  <c r="IW53" s="45"/>
      <c r="IX53" s="45"/>
      <c r="IY53" s="45"/>
      <c r="IZ53" s="45"/>
      <c r="JA53" s="45"/>
      <c r="JB53" s="45"/>
      <c r="JC53" s="45"/>
      <c r="JD53" s="45"/>
      <c r="JE53" s="45"/>
      <c r="JF53" s="45"/>
      <c r="JG53" s="45"/>
      <c r="JH53" s="45"/>
      <c r="JI53" s="45"/>
      <c r="JJ53" s="45"/>
      <c r="JK53" s="45"/>
      <c r="JL53" s="45"/>
      <c r="JM53" s="45"/>
      <c r="JN53" s="45"/>
      <c r="JO53" s="45"/>
      <c r="JP53" s="45"/>
      <c r="JQ53" s="45"/>
      <c r="JR53" s="45"/>
      <c r="JS53" s="45"/>
      <c r="JT53" s="45"/>
      <c r="JU53" s="45"/>
      <c r="JV53" s="45"/>
      <c r="JW53" s="45"/>
      <c r="JX53" s="45"/>
      <c r="JY53" s="45"/>
      <c r="JZ53" s="45"/>
      <c r="KA53" s="45"/>
      <c r="KB53" s="45"/>
      <c r="KC53" s="45"/>
      <c r="KD53" s="45"/>
      <c r="KE53" s="45"/>
      <c r="KF53" s="45"/>
      <c r="KG53" s="45"/>
      <c r="KH53" s="45"/>
      <c r="KI53" s="45"/>
      <c r="KJ53" s="45"/>
      <c r="KK53" s="45"/>
      <c r="KL53" s="45"/>
      <c r="KM53" s="45"/>
      <c r="KN53" s="45"/>
      <c r="KO53" s="45"/>
      <c r="KP53" s="45"/>
      <c r="KQ53" s="45"/>
      <c r="KR53" s="45"/>
      <c r="KS53" s="45"/>
      <c r="KT53" s="45"/>
      <c r="KU53" s="45"/>
      <c r="KV53" s="45"/>
      <c r="KW53" s="45"/>
      <c r="KX53" s="45"/>
      <c r="KY53" s="45"/>
      <c r="KZ53" s="45"/>
      <c r="LA53" s="45"/>
      <c r="LB53" s="45"/>
      <c r="LC53" s="45"/>
      <c r="LD53" s="45"/>
      <c r="LE53" s="45"/>
      <c r="LF53" s="45"/>
      <c r="LG53" s="45"/>
      <c r="LH53" s="45"/>
      <c r="LI53" s="45"/>
      <c r="LJ53" s="45"/>
      <c r="LK53" s="45"/>
      <c r="LL53" s="45"/>
      <c r="LM53" s="45"/>
      <c r="LN53" s="45"/>
      <c r="LO53" s="45"/>
      <c r="LP53" s="45"/>
      <c r="LQ53" s="45"/>
      <c r="LR53" s="45"/>
      <c r="LS53" s="45"/>
      <c r="LT53" s="45"/>
      <c r="LU53" s="45"/>
      <c r="LV53" s="45"/>
      <c r="LW53" s="45"/>
      <c r="LX53" s="45"/>
      <c r="LY53" s="45"/>
      <c r="LZ53" s="45"/>
      <c r="MA53" s="45"/>
      <c r="MB53" s="45"/>
      <c r="MC53" s="45"/>
      <c r="MD53" s="45"/>
      <c r="ME53" s="45"/>
      <c r="MF53" s="45"/>
      <c r="MG53" s="45"/>
      <c r="MH53" s="45"/>
      <c r="MI53" s="45"/>
      <c r="MJ53" s="45"/>
      <c r="MK53" s="45"/>
      <c r="ML53" s="45"/>
      <c r="MM53" s="45"/>
      <c r="MN53" s="45"/>
      <c r="MO53" s="45"/>
      <c r="MP53" s="45"/>
      <c r="MQ53" s="45"/>
      <c r="MR53" s="45"/>
      <c r="MS53" s="45"/>
      <c r="MT53" s="45"/>
      <c r="MU53" s="45"/>
      <c r="MV53" s="45"/>
      <c r="MW53" s="45"/>
      <c r="MX53" s="45"/>
      <c r="MY53" s="45"/>
      <c r="MZ53" s="45"/>
      <c r="NA53" s="45"/>
      <c r="NB53" s="45"/>
      <c r="NC53" s="45"/>
      <c r="ND53" s="45"/>
      <c r="NE53" s="45"/>
      <c r="NF53" s="45"/>
      <c r="NG53" s="45"/>
      <c r="NH53" s="45"/>
      <c r="NI53" s="45"/>
      <c r="NJ53" s="45"/>
      <c r="NK53" s="45"/>
      <c r="NL53" s="45"/>
      <c r="NM53" s="45"/>
      <c r="NN53" s="45"/>
      <c r="NO53" s="45"/>
      <c r="NP53" s="45"/>
      <c r="NQ53" s="45"/>
      <c r="NR53" s="45"/>
      <c r="NS53" s="45"/>
      <c r="NT53" s="45"/>
      <c r="NU53" s="45"/>
      <c r="NV53" s="45"/>
      <c r="NW53" s="45"/>
      <c r="NX53" s="45"/>
      <c r="NY53" s="45"/>
      <c r="NZ53" s="45"/>
      <c r="OA53" s="45"/>
      <c r="OB53" s="45"/>
      <c r="OC53" s="45"/>
      <c r="OD53" s="45"/>
      <c r="OE53" s="45"/>
      <c r="OF53" s="45"/>
      <c r="OG53" s="45"/>
      <c r="OH53" s="45"/>
      <c r="OI53" s="45"/>
      <c r="OJ53" s="45"/>
      <c r="OK53" s="45"/>
      <c r="OL53" s="45"/>
      <c r="OM53" s="45"/>
      <c r="ON53" s="45"/>
      <c r="OO53" s="45"/>
      <c r="OP53" s="45"/>
      <c r="OQ53" s="45"/>
      <c r="OR53" s="45"/>
      <c r="OS53" s="45"/>
      <c r="OT53" s="45"/>
      <c r="OU53" s="45"/>
      <c r="OV53" s="45"/>
      <c r="OW53" s="45"/>
      <c r="OX53" s="45"/>
      <c r="OY53" s="45"/>
      <c r="OZ53" s="45"/>
      <c r="PA53" s="45"/>
      <c r="PB53" s="45"/>
      <c r="PC53" s="45"/>
      <c r="PD53" s="45"/>
      <c r="PE53" s="45"/>
      <c r="PF53" s="45"/>
      <c r="PG53" s="45"/>
      <c r="PH53" s="45"/>
      <c r="PI53" s="45"/>
      <c r="PJ53" s="45"/>
      <c r="PK53" s="45"/>
      <c r="PL53" s="45"/>
      <c r="PM53" s="45"/>
      <c r="PN53" s="45"/>
      <c r="PO53" s="45"/>
      <c r="PP53" s="45"/>
      <c r="PQ53" s="45"/>
      <c r="PR53" s="45"/>
      <c r="PS53" s="45"/>
      <c r="PT53" s="45"/>
      <c r="PU53" s="45"/>
      <c r="PV53" s="45"/>
      <c r="PW53" s="45"/>
      <c r="PX53" s="45"/>
      <c r="PY53" s="45"/>
      <c r="PZ53" s="45"/>
      <c r="QA53" s="45"/>
      <c r="QB53" s="45"/>
      <c r="QC53" s="45"/>
      <c r="QD53" s="45"/>
      <c r="QE53" s="45"/>
      <c r="QF53" s="45"/>
      <c r="QG53" s="45"/>
      <c r="QH53" s="45"/>
      <c r="QI53" s="45"/>
      <c r="QJ53" s="45"/>
      <c r="QK53" s="45"/>
      <c r="QL53" s="45"/>
      <c r="QM53" s="45"/>
      <c r="QN53" s="45"/>
      <c r="QO53" s="45"/>
      <c r="QP53" s="45"/>
      <c r="QQ53" s="45"/>
      <c r="QR53" s="45"/>
      <c r="QS53" s="45"/>
      <c r="QT53" s="45"/>
      <c r="QU53" s="45"/>
      <c r="QV53" s="45"/>
      <c r="QW53" s="45"/>
      <c r="QX53" s="45"/>
      <c r="QY53" s="45"/>
      <c r="QZ53" s="45"/>
      <c r="RA53" s="45"/>
      <c r="RB53" s="45"/>
      <c r="RC53" s="45"/>
      <c r="RD53" s="45"/>
      <c r="RE53" s="45"/>
      <c r="RF53" s="45"/>
      <c r="RG53" s="45"/>
      <c r="RH53" s="45"/>
      <c r="RI53" s="45"/>
      <c r="RJ53" s="45"/>
      <c r="RK53" s="45"/>
      <c r="RL53" s="45"/>
      <c r="RM53" s="45"/>
      <c r="RN53" s="45"/>
      <c r="RO53" s="45"/>
      <c r="RP53" s="45"/>
      <c r="RQ53" s="45"/>
      <c r="RR53" s="45"/>
      <c r="RS53" s="45"/>
      <c r="RT53" s="45"/>
      <c r="RU53" s="45"/>
      <c r="RV53" s="45"/>
      <c r="RW53" s="45"/>
      <c r="RX53" s="45"/>
      <c r="RY53" s="45"/>
      <c r="RZ53" s="45"/>
      <c r="SA53" s="45"/>
      <c r="SB53" s="45"/>
      <c r="SC53" s="45"/>
      <c r="SD53" s="45"/>
      <c r="SE53" s="45"/>
      <c r="SF53" s="45"/>
      <c r="SG53" s="45"/>
      <c r="SH53" s="45"/>
      <c r="SI53" s="45"/>
      <c r="SJ53" s="45"/>
      <c r="SK53" s="45"/>
      <c r="SL53" s="45"/>
      <c r="SM53" s="45"/>
      <c r="SN53" s="45"/>
      <c r="SO53" s="45"/>
      <c r="SP53" s="45"/>
      <c r="SQ53" s="45"/>
      <c r="SR53" s="45"/>
      <c r="SS53" s="45"/>
      <c r="ST53" s="45"/>
      <c r="SU53" s="45"/>
      <c r="SV53" s="45"/>
      <c r="SW53" s="45"/>
      <c r="SX53" s="45"/>
      <c r="SY53" s="45"/>
      <c r="SZ53" s="45"/>
      <c r="TA53" s="45"/>
      <c r="TB53" s="45"/>
      <c r="TC53" s="45"/>
      <c r="TD53" s="45"/>
      <c r="TE53" s="45"/>
      <c r="TF53" s="45"/>
      <c r="TG53" s="45"/>
      <c r="TH53" s="45"/>
      <c r="TI53" s="45"/>
      <c r="TJ53" s="45"/>
      <c r="TK53" s="45"/>
      <c r="TL53" s="45"/>
      <c r="TM53" s="45"/>
      <c r="TN53" s="45"/>
      <c r="TO53" s="45"/>
      <c r="TP53" s="45"/>
      <c r="TQ53" s="45"/>
      <c r="TR53" s="45"/>
      <c r="TS53" s="45"/>
      <c r="TT53" s="45"/>
      <c r="TU53" s="45"/>
      <c r="TV53" s="45"/>
      <c r="TW53" s="45"/>
      <c r="TX53" s="45"/>
      <c r="TY53" s="45"/>
      <c r="TZ53" s="45"/>
      <c r="UA53" s="45"/>
      <c r="UB53" s="45"/>
      <c r="UC53" s="45"/>
      <c r="UD53" s="45"/>
      <c r="UE53" s="45"/>
      <c r="UF53" s="45"/>
      <c r="UG53" s="45"/>
      <c r="UH53" s="45"/>
      <c r="UI53" s="45"/>
      <c r="UJ53" s="45"/>
      <c r="UK53" s="45"/>
      <c r="UL53" s="45"/>
      <c r="UM53" s="45"/>
      <c r="UN53" s="45"/>
      <c r="UO53" s="45"/>
      <c r="UP53" s="45"/>
      <c r="UQ53" s="45"/>
      <c r="UR53" s="45"/>
      <c r="US53" s="45"/>
      <c r="UT53" s="45"/>
      <c r="UU53" s="45"/>
      <c r="UV53" s="45"/>
      <c r="UW53" s="45"/>
      <c r="UX53" s="45"/>
      <c r="UY53" s="45"/>
      <c r="UZ53" s="45"/>
      <c r="VA53" s="45"/>
      <c r="VB53" s="45"/>
      <c r="VC53" s="45"/>
      <c r="VD53" s="45"/>
      <c r="VE53" s="45"/>
      <c r="VF53" s="45"/>
      <c r="VG53" s="45"/>
      <c r="VH53" s="45"/>
      <c r="VI53" s="45"/>
      <c r="VJ53" s="45"/>
      <c r="VK53" s="45"/>
      <c r="VL53" s="45"/>
      <c r="VM53" s="45"/>
      <c r="VN53" s="45"/>
      <c r="VO53" s="45"/>
      <c r="VP53" s="45"/>
      <c r="VQ53" s="45"/>
      <c r="VR53" s="45"/>
      <c r="VS53" s="45"/>
      <c r="VT53" s="45"/>
      <c r="VU53" s="45"/>
      <c r="VV53" s="45"/>
      <c r="VW53" s="45"/>
      <c r="VX53" s="45"/>
      <c r="VY53" s="45"/>
      <c r="VZ53" s="45"/>
      <c r="WA53" s="45"/>
      <c r="WB53" s="45"/>
      <c r="WC53" s="45"/>
      <c r="WD53" s="45"/>
      <c r="WE53" s="45"/>
      <c r="WF53" s="45"/>
      <c r="WG53" s="45"/>
      <c r="WH53" s="45"/>
      <c r="WI53" s="45"/>
      <c r="WJ53" s="45"/>
      <c r="WK53" s="45"/>
      <c r="WL53" s="45"/>
      <c r="WM53" s="45"/>
      <c r="WN53" s="45"/>
      <c r="WO53" s="45"/>
      <c r="WP53" s="45"/>
      <c r="WQ53" s="45"/>
      <c r="WR53" s="45"/>
      <c r="WS53" s="45"/>
      <c r="WT53" s="45"/>
      <c r="WU53" s="45"/>
      <c r="WV53" s="45"/>
      <c r="WW53" s="45"/>
      <c r="WX53" s="45"/>
      <c r="WY53" s="45"/>
      <c r="WZ53" s="45"/>
      <c r="XA53" s="45"/>
      <c r="XB53" s="45"/>
      <c r="XC53" s="45"/>
      <c r="XD53" s="45"/>
      <c r="XE53" s="45"/>
      <c r="XF53" s="45"/>
      <c r="XG53" s="45"/>
      <c r="XH53" s="45"/>
      <c r="XI53" s="45"/>
      <c r="XJ53" s="45"/>
      <c r="XK53" s="45"/>
      <c r="XL53" s="45"/>
      <c r="XM53" s="45"/>
      <c r="XN53" s="45"/>
      <c r="XO53" s="45"/>
      <c r="XP53" s="45"/>
      <c r="XQ53" s="45"/>
      <c r="XR53" s="45"/>
      <c r="XS53" s="45"/>
      <c r="XT53" s="45"/>
      <c r="XU53" s="45"/>
      <c r="XV53" s="45"/>
      <c r="XW53" s="45"/>
      <c r="XX53" s="45"/>
      <c r="XY53" s="45"/>
      <c r="XZ53" s="45"/>
      <c r="YA53" s="45"/>
      <c r="YB53" s="45"/>
      <c r="YC53" s="45"/>
      <c r="YD53" s="45"/>
      <c r="YE53" s="45"/>
      <c r="YF53" s="45"/>
      <c r="YG53" s="45"/>
      <c r="YH53" s="45"/>
      <c r="YI53" s="45"/>
      <c r="YJ53" s="45"/>
      <c r="YK53" s="45"/>
      <c r="YL53" s="45"/>
      <c r="YM53" s="45"/>
      <c r="YN53" s="45"/>
      <c r="YO53" s="45"/>
      <c r="YP53" s="45"/>
      <c r="YQ53" s="45"/>
      <c r="YR53" s="45"/>
      <c r="YS53" s="45"/>
      <c r="YT53" s="45"/>
      <c r="YU53" s="45"/>
      <c r="YV53" s="45"/>
      <c r="YW53" s="45"/>
      <c r="YX53" s="45"/>
      <c r="YY53" s="45"/>
      <c r="YZ53" s="45"/>
      <c r="ZA53" s="45"/>
      <c r="ZB53" s="45"/>
      <c r="ZC53" s="45"/>
      <c r="ZD53" s="45"/>
      <c r="ZE53" s="45"/>
      <c r="ZF53" s="45"/>
      <c r="ZG53" s="45"/>
      <c r="ZH53" s="45"/>
      <c r="ZI53" s="45"/>
      <c r="ZJ53" s="45"/>
      <c r="ZK53" s="45"/>
      <c r="ZL53" s="45"/>
      <c r="ZM53" s="45"/>
      <c r="ZN53" s="45"/>
      <c r="ZO53" s="45"/>
      <c r="ZP53" s="45"/>
      <c r="ZQ53" s="45"/>
      <c r="ZR53" s="45"/>
      <c r="ZS53" s="45"/>
      <c r="ZT53" s="45"/>
      <c r="ZU53" s="45"/>
      <c r="ZV53" s="45"/>
      <c r="ZW53" s="45"/>
      <c r="ZX53" s="45"/>
      <c r="ZY53" s="45"/>
      <c r="ZZ53" s="45"/>
      <c r="AAA53" s="45"/>
      <c r="AAB53" s="45"/>
      <c r="AAC53" s="45"/>
      <c r="AAD53" s="45"/>
      <c r="AAE53" s="45"/>
      <c r="AAF53" s="45"/>
      <c r="AAG53" s="45"/>
      <c r="AAH53" s="45"/>
      <c r="AAI53" s="45"/>
      <c r="AAJ53" s="45"/>
      <c r="AAK53" s="45"/>
      <c r="AAL53" s="45"/>
      <c r="AAM53" s="45"/>
      <c r="AAN53" s="45"/>
      <c r="AAO53" s="45"/>
      <c r="AAP53" s="45"/>
      <c r="AAQ53" s="45"/>
      <c r="AAR53" s="45"/>
      <c r="AAS53" s="45"/>
      <c r="AAT53" s="45"/>
      <c r="AAU53" s="45"/>
      <c r="AAV53" s="45"/>
      <c r="AAW53" s="45"/>
      <c r="AAX53" s="45"/>
      <c r="AAY53" s="45"/>
      <c r="AAZ53" s="45"/>
      <c r="ABA53" s="45"/>
      <c r="ABB53" s="45"/>
      <c r="ABC53" s="45"/>
      <c r="ABD53" s="45"/>
      <c r="ABE53" s="45"/>
      <c r="ABF53" s="45"/>
      <c r="ABG53" s="45"/>
      <c r="ABH53" s="45"/>
      <c r="ABI53" s="45"/>
      <c r="ABJ53" s="45"/>
      <c r="ABK53" s="45"/>
      <c r="ABL53" s="45"/>
      <c r="ABM53" s="45"/>
      <c r="ABN53" s="45"/>
      <c r="ABO53" s="45"/>
      <c r="ABP53" s="45"/>
      <c r="ABQ53" s="45"/>
      <c r="ABR53" s="45"/>
      <c r="ABS53" s="45"/>
      <c r="ABT53" s="45"/>
      <c r="ABU53" s="45"/>
      <c r="ABV53" s="45"/>
      <c r="ABW53" s="45"/>
      <c r="ABX53" s="45"/>
      <c r="ABY53" s="45"/>
      <c r="ABZ53" s="45"/>
      <c r="ACA53" s="45"/>
      <c r="ACB53" s="45"/>
      <c r="ACC53" s="45"/>
      <c r="ACD53" s="45"/>
      <c r="ACE53" s="45"/>
      <c r="ACF53" s="45"/>
      <c r="ACG53" s="45"/>
      <c r="ACH53" s="45"/>
      <c r="ACI53" s="45"/>
      <c r="ACJ53" s="45"/>
      <c r="ACK53" s="45"/>
      <c r="ACL53" s="45"/>
      <c r="ACM53" s="45"/>
      <c r="ACN53" s="45"/>
      <c r="ACO53" s="45"/>
      <c r="ACP53" s="45"/>
      <c r="ACQ53" s="45"/>
      <c r="ACR53" s="45"/>
      <c r="ACS53" s="45"/>
      <c r="ACT53" s="45"/>
      <c r="ACU53" s="45"/>
      <c r="ACV53" s="45"/>
      <c r="ACW53" s="45"/>
      <c r="ACX53" s="45"/>
      <c r="ACY53" s="45"/>
      <c r="ACZ53" s="45"/>
      <c r="ADA53" s="45"/>
      <c r="ADB53" s="45"/>
      <c r="ADC53" s="45"/>
      <c r="ADD53" s="45"/>
      <c r="ADE53" s="45"/>
      <c r="ADF53" s="45"/>
      <c r="ADG53" s="45"/>
      <c r="ADH53" s="45"/>
      <c r="ADI53" s="45"/>
      <c r="ADJ53" s="45"/>
      <c r="ADK53" s="45"/>
      <c r="ADL53" s="45"/>
      <c r="ADM53" s="45"/>
      <c r="ADN53" s="45"/>
      <c r="ADO53" s="45"/>
      <c r="ADP53" s="45"/>
      <c r="ADQ53" s="45"/>
      <c r="ADR53" s="45"/>
      <c r="ADS53" s="45"/>
      <c r="ADT53" s="45"/>
      <c r="ADU53" s="45"/>
      <c r="ADV53" s="45"/>
      <c r="ADW53" s="45"/>
      <c r="ADX53" s="45"/>
      <c r="ADY53" s="45"/>
      <c r="ADZ53" s="45"/>
      <c r="AEA53" s="45"/>
      <c r="AEB53" s="45"/>
      <c r="AEC53" s="45"/>
      <c r="AED53" s="45"/>
      <c r="AEE53" s="45"/>
      <c r="AEF53" s="45"/>
      <c r="AEG53" s="45"/>
      <c r="AEH53" s="45"/>
      <c r="AEI53" s="45"/>
      <c r="AEJ53" s="45"/>
      <c r="AEK53" s="45"/>
      <c r="AEL53" s="45"/>
      <c r="AEM53" s="45"/>
      <c r="AEN53" s="45"/>
      <c r="AEO53" s="45"/>
      <c r="AEP53" s="45"/>
      <c r="AEQ53" s="45"/>
      <c r="AER53" s="45"/>
      <c r="AES53" s="45"/>
      <c r="AET53" s="45"/>
      <c r="AEU53" s="45"/>
      <c r="AEV53" s="45"/>
      <c r="AEW53" s="45"/>
      <c r="AEX53" s="45"/>
      <c r="AEY53" s="45"/>
      <c r="AEZ53" s="45"/>
      <c r="AFA53" s="45"/>
      <c r="AFB53" s="45"/>
      <c r="AFC53" s="45"/>
      <c r="AFD53" s="45"/>
      <c r="AFE53" s="45"/>
      <c r="AFF53" s="45"/>
      <c r="AFG53" s="45"/>
      <c r="AFH53" s="45"/>
      <c r="AFI53" s="45"/>
      <c r="AFJ53" s="45"/>
      <c r="AFK53" s="45"/>
      <c r="AFL53" s="45"/>
      <c r="AFM53" s="45"/>
      <c r="AFN53" s="45"/>
      <c r="AFO53" s="45"/>
      <c r="AFP53" s="45"/>
      <c r="AFQ53" s="45"/>
      <c r="AFR53" s="45"/>
      <c r="AFS53" s="45"/>
      <c r="AFT53" s="45"/>
      <c r="AFU53" s="45"/>
      <c r="AFV53" s="45"/>
      <c r="AFW53" s="45"/>
      <c r="AFX53" s="45"/>
      <c r="AFY53" s="45"/>
      <c r="AFZ53" s="45"/>
      <c r="AGA53" s="45"/>
      <c r="AGB53" s="45"/>
      <c r="AGC53" s="45"/>
      <c r="AGD53" s="45"/>
      <c r="AGE53" s="45"/>
      <c r="AGF53" s="45"/>
      <c r="AGG53" s="45"/>
      <c r="AGH53" s="45"/>
      <c r="AGI53" s="45"/>
      <c r="AGJ53" s="45"/>
      <c r="AGK53" s="45"/>
      <c r="AGL53" s="45"/>
      <c r="AGM53" s="45"/>
      <c r="AGN53" s="45"/>
      <c r="AGO53" s="45"/>
      <c r="AGP53" s="45"/>
      <c r="AGQ53" s="45"/>
      <c r="AGR53" s="45"/>
      <c r="AGS53" s="45"/>
      <c r="AGT53" s="45"/>
      <c r="AGU53" s="45"/>
      <c r="AGV53" s="45"/>
      <c r="AGW53" s="45"/>
      <c r="AGX53" s="45"/>
      <c r="AGY53" s="45"/>
      <c r="AGZ53" s="45"/>
      <c r="AHA53" s="45"/>
      <c r="AHB53" s="45"/>
      <c r="AHC53" s="45"/>
      <c r="AHD53" s="45"/>
      <c r="AHE53" s="45"/>
      <c r="AHF53" s="45"/>
      <c r="AHG53" s="45"/>
      <c r="AHH53" s="45"/>
      <c r="AHI53" s="45"/>
      <c r="AHJ53" s="45"/>
      <c r="AHK53" s="45"/>
      <c r="AHL53" s="45"/>
      <c r="AHM53" s="45"/>
      <c r="AHN53" s="45"/>
      <c r="AHO53" s="45"/>
      <c r="AHP53" s="45"/>
      <c r="AHQ53" s="45"/>
      <c r="AHR53" s="45"/>
      <c r="AHS53" s="45"/>
      <c r="AHT53" s="45"/>
      <c r="AHU53" s="45"/>
      <c r="AHV53" s="45"/>
      <c r="AHW53" s="45"/>
      <c r="AHX53" s="45"/>
      <c r="AHY53" s="45"/>
      <c r="AHZ53" s="45"/>
      <c r="AIA53" s="45"/>
      <c r="AIB53" s="45"/>
      <c r="AIC53" s="45"/>
      <c r="AID53" s="45"/>
      <c r="AIE53" s="45"/>
      <c r="AIF53" s="45"/>
      <c r="AIG53" s="45"/>
      <c r="AIH53" s="45"/>
      <c r="AII53" s="45"/>
      <c r="AIJ53" s="45"/>
      <c r="AIK53" s="45"/>
      <c r="AIL53" s="45"/>
      <c r="AIM53" s="45"/>
      <c r="AIN53" s="45"/>
      <c r="AIO53" s="45"/>
      <c r="AIP53" s="45"/>
      <c r="AIQ53" s="45"/>
      <c r="AIR53" s="45"/>
      <c r="AIS53" s="45"/>
      <c r="AIT53" s="45"/>
      <c r="AIU53" s="45"/>
      <c r="AIV53" s="45"/>
      <c r="AIW53" s="45"/>
      <c r="AIX53" s="45"/>
      <c r="AIY53" s="45"/>
      <c r="AIZ53" s="45"/>
      <c r="AJA53" s="45"/>
      <c r="AJB53" s="45"/>
      <c r="AJC53" s="45"/>
      <c r="AJD53" s="45"/>
      <c r="AJE53" s="45"/>
      <c r="AJF53" s="45"/>
      <c r="AJG53" s="45"/>
      <c r="AJH53" s="45"/>
      <c r="AJI53" s="45"/>
      <c r="AJJ53" s="45"/>
      <c r="AJK53" s="45"/>
      <c r="AJL53" s="45"/>
      <c r="AJM53" s="45"/>
      <c r="AJN53" s="45"/>
      <c r="AJO53" s="45"/>
      <c r="AJP53" s="45"/>
      <c r="AJQ53" s="45"/>
      <c r="AJR53" s="45"/>
      <c r="AJS53" s="45"/>
      <c r="AJT53" s="45"/>
      <c r="AJU53" s="45"/>
      <c r="AJV53" s="45"/>
      <c r="AJW53" s="45"/>
      <c r="AJX53" s="45"/>
      <c r="AJY53" s="45"/>
      <c r="AJZ53" s="45"/>
      <c r="AKA53" s="45"/>
      <c r="AKB53" s="45"/>
      <c r="AKC53" s="45"/>
      <c r="AKD53" s="45"/>
      <c r="AKE53" s="45"/>
      <c r="AKF53" s="45"/>
      <c r="AKG53" s="45"/>
      <c r="AKH53" s="45"/>
      <c r="AKI53" s="45"/>
      <c r="AKJ53" s="45"/>
      <c r="AKK53" s="45"/>
      <c r="AKL53" s="45"/>
      <c r="AKM53" s="45"/>
      <c r="AKN53" s="45"/>
      <c r="AKO53" s="45"/>
      <c r="AKP53" s="45"/>
      <c r="AKQ53" s="45"/>
      <c r="AKR53" s="45"/>
      <c r="AKS53" s="45"/>
    </row>
    <row r="54" spans="1:981" ht="22.15" customHeight="1" x14ac:dyDescent="0.25">
      <c r="A54" s="186" t="s">
        <v>197</v>
      </c>
      <c r="B54" s="186"/>
      <c r="C54" s="186"/>
      <c r="D54" s="178"/>
      <c r="E54" s="178"/>
      <c r="F54" s="178"/>
      <c r="G54" s="186"/>
      <c r="H54" s="186"/>
      <c r="I54" s="186"/>
      <c r="J54" s="186"/>
      <c r="K54" s="45"/>
      <c r="L54" s="130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6"/>
      <c r="JD54" s="26"/>
      <c r="JE54" s="26"/>
      <c r="JF54" s="26"/>
      <c r="JG54" s="26"/>
      <c r="JH54" s="26"/>
      <c r="JI54" s="26"/>
      <c r="JJ54" s="26"/>
      <c r="JK54" s="26"/>
      <c r="JL54" s="26"/>
      <c r="JM54" s="26"/>
      <c r="JN54" s="26"/>
      <c r="JO54" s="26"/>
      <c r="JP54" s="26"/>
      <c r="JQ54" s="26"/>
      <c r="JR54" s="26"/>
      <c r="JS54" s="26"/>
      <c r="JT54" s="26"/>
      <c r="JU54" s="26"/>
      <c r="JV54" s="26"/>
      <c r="JW54" s="26"/>
      <c r="JX54" s="26"/>
      <c r="JY54" s="26"/>
      <c r="JZ54" s="26"/>
      <c r="KA54" s="26"/>
      <c r="KB54" s="26"/>
      <c r="KC54" s="26"/>
      <c r="KD54" s="26"/>
      <c r="KE54" s="26"/>
      <c r="KF54" s="26"/>
      <c r="KG54" s="26"/>
      <c r="KH54" s="26"/>
      <c r="KI54" s="26"/>
      <c r="KJ54" s="26"/>
      <c r="KK54" s="26"/>
      <c r="KL54" s="26"/>
      <c r="KM54" s="26"/>
      <c r="KN54" s="26"/>
      <c r="KO54" s="26"/>
      <c r="KP54" s="26"/>
      <c r="KQ54" s="26"/>
      <c r="KR54" s="26"/>
      <c r="KS54" s="26"/>
      <c r="KT54" s="26"/>
      <c r="KU54" s="26"/>
      <c r="KV54" s="26"/>
      <c r="KW54" s="26"/>
      <c r="KX54" s="26"/>
      <c r="KY54" s="26"/>
      <c r="KZ54" s="26"/>
      <c r="LA54" s="26"/>
      <c r="LB54" s="26"/>
      <c r="LC54" s="26"/>
      <c r="LD54" s="26"/>
      <c r="LE54" s="26"/>
      <c r="LF54" s="26"/>
      <c r="LG54" s="26"/>
      <c r="LH54" s="26"/>
      <c r="LI54" s="26"/>
      <c r="LJ54" s="26"/>
      <c r="LK54" s="26"/>
      <c r="LL54" s="26"/>
      <c r="LM54" s="26"/>
      <c r="LN54" s="26"/>
      <c r="LO54" s="26"/>
      <c r="LP54" s="26"/>
      <c r="LQ54" s="26"/>
      <c r="LR54" s="26"/>
      <c r="LS54" s="26"/>
      <c r="LT54" s="26"/>
      <c r="LU54" s="26"/>
      <c r="LV54" s="26"/>
      <c r="LW54" s="26"/>
      <c r="LX54" s="26"/>
      <c r="LY54" s="26"/>
      <c r="LZ54" s="26"/>
      <c r="MA54" s="26"/>
      <c r="MB54" s="26"/>
      <c r="MC54" s="26"/>
      <c r="MD54" s="26"/>
      <c r="ME54" s="26"/>
      <c r="MF54" s="26"/>
      <c r="MG54" s="26"/>
      <c r="MH54" s="26"/>
      <c r="MI54" s="26"/>
      <c r="MJ54" s="26"/>
      <c r="MK54" s="26"/>
      <c r="ML54" s="26"/>
      <c r="MM54" s="26"/>
      <c r="MN54" s="26"/>
      <c r="MO54" s="26"/>
      <c r="MP54" s="26"/>
      <c r="MQ54" s="26"/>
      <c r="MR54" s="26"/>
      <c r="MS54" s="26"/>
      <c r="MT54" s="26"/>
      <c r="MU54" s="26"/>
      <c r="MV54" s="26"/>
      <c r="MW54" s="26"/>
      <c r="MX54" s="26"/>
      <c r="MY54" s="26"/>
      <c r="MZ54" s="26"/>
      <c r="NA54" s="26"/>
      <c r="NB54" s="26"/>
      <c r="NC54" s="26"/>
      <c r="ND54" s="26"/>
      <c r="NE54" s="26"/>
      <c r="NF54" s="26"/>
      <c r="NG54" s="26"/>
      <c r="NH54" s="26"/>
      <c r="NI54" s="26"/>
      <c r="NJ54" s="26"/>
      <c r="NK54" s="26"/>
      <c r="NL54" s="26"/>
      <c r="NM54" s="26"/>
      <c r="NN54" s="26"/>
      <c r="NO54" s="26"/>
      <c r="NP54" s="26"/>
      <c r="NQ54" s="26"/>
      <c r="NR54" s="26"/>
      <c r="NS54" s="26"/>
      <c r="NT54" s="26"/>
      <c r="NU54" s="26"/>
      <c r="NV54" s="26"/>
      <c r="NW54" s="26"/>
      <c r="NX54" s="26"/>
      <c r="NY54" s="26"/>
      <c r="NZ54" s="26"/>
      <c r="OA54" s="26"/>
      <c r="OB54" s="26"/>
      <c r="OC54" s="26"/>
      <c r="OD54" s="26"/>
      <c r="OE54" s="26"/>
      <c r="OF54" s="26"/>
      <c r="OG54" s="26"/>
      <c r="OH54" s="26"/>
      <c r="OI54" s="26"/>
      <c r="OJ54" s="26"/>
      <c r="OK54" s="26"/>
      <c r="OL54" s="26"/>
      <c r="OM54" s="26"/>
      <c r="ON54" s="26"/>
      <c r="OO54" s="26"/>
      <c r="OP54" s="26"/>
      <c r="OQ54" s="26"/>
      <c r="OR54" s="26"/>
      <c r="OS54" s="26"/>
      <c r="OT54" s="26"/>
      <c r="OU54" s="26"/>
      <c r="OV54" s="26"/>
      <c r="OW54" s="26"/>
      <c r="OX54" s="26"/>
      <c r="OY54" s="26"/>
      <c r="OZ54" s="26"/>
      <c r="PA54" s="26"/>
      <c r="PB54" s="26"/>
      <c r="PC54" s="26"/>
      <c r="PD54" s="26"/>
      <c r="PE54" s="26"/>
      <c r="PF54" s="26"/>
      <c r="PG54" s="26"/>
      <c r="PH54" s="26"/>
      <c r="PI54" s="26"/>
      <c r="PJ54" s="26"/>
      <c r="PK54" s="26"/>
      <c r="PL54" s="26"/>
      <c r="PM54" s="26"/>
      <c r="PN54" s="26"/>
      <c r="PO54" s="26"/>
      <c r="PP54" s="26"/>
      <c r="PQ54" s="26"/>
      <c r="PR54" s="26"/>
      <c r="PS54" s="26"/>
      <c r="PT54" s="26"/>
      <c r="PU54" s="26"/>
      <c r="PV54" s="26"/>
      <c r="PW54" s="26"/>
      <c r="PX54" s="26"/>
      <c r="PY54" s="26"/>
      <c r="PZ54" s="26"/>
      <c r="QA54" s="26"/>
      <c r="QB54" s="26"/>
      <c r="QC54" s="26"/>
      <c r="QD54" s="26"/>
      <c r="QE54" s="26"/>
      <c r="QF54" s="26"/>
      <c r="QG54" s="26"/>
      <c r="QH54" s="26"/>
      <c r="QI54" s="26"/>
      <c r="QJ54" s="26"/>
      <c r="QK54" s="26"/>
      <c r="QL54" s="26"/>
      <c r="QM54" s="26"/>
      <c r="QN54" s="26"/>
      <c r="QO54" s="26"/>
      <c r="QP54" s="26"/>
      <c r="QQ54" s="26"/>
      <c r="QR54" s="26"/>
      <c r="QS54" s="26"/>
      <c r="QT54" s="26"/>
      <c r="QU54" s="26"/>
      <c r="QV54" s="26"/>
      <c r="QW54" s="26"/>
      <c r="QX54" s="26"/>
      <c r="QY54" s="26"/>
      <c r="QZ54" s="26"/>
      <c r="RA54" s="26"/>
      <c r="RB54" s="26"/>
      <c r="RC54" s="26"/>
      <c r="RD54" s="26"/>
      <c r="RE54" s="26"/>
      <c r="RF54" s="26"/>
      <c r="RG54" s="26"/>
      <c r="RH54" s="26"/>
      <c r="RI54" s="26"/>
      <c r="RJ54" s="26"/>
      <c r="RK54" s="26"/>
      <c r="RL54" s="26"/>
      <c r="RM54" s="26"/>
      <c r="RN54" s="26"/>
      <c r="RO54" s="26"/>
      <c r="RP54" s="26"/>
      <c r="RQ54" s="26"/>
      <c r="RR54" s="26"/>
      <c r="RS54" s="26"/>
      <c r="RT54" s="26"/>
      <c r="RU54" s="26"/>
      <c r="RV54" s="26"/>
      <c r="RW54" s="26"/>
      <c r="RX54" s="26"/>
      <c r="RY54" s="26"/>
      <c r="RZ54" s="26"/>
      <c r="SA54" s="26"/>
      <c r="SB54" s="26"/>
      <c r="SC54" s="26"/>
      <c r="SD54" s="26"/>
      <c r="SE54" s="26"/>
      <c r="SF54" s="26"/>
      <c r="SG54" s="26"/>
      <c r="SH54" s="26"/>
      <c r="SI54" s="26"/>
      <c r="SJ54" s="26"/>
      <c r="SK54" s="26"/>
      <c r="SL54" s="26"/>
      <c r="SM54" s="26"/>
      <c r="SN54" s="26"/>
      <c r="SO54" s="26"/>
      <c r="SP54" s="26"/>
      <c r="SQ54" s="26"/>
      <c r="SR54" s="26"/>
      <c r="SS54" s="26"/>
      <c r="ST54" s="26"/>
      <c r="SU54" s="26"/>
      <c r="SV54" s="26"/>
      <c r="SW54" s="26"/>
      <c r="SX54" s="26"/>
      <c r="SY54" s="26"/>
      <c r="SZ54" s="26"/>
      <c r="TA54" s="26"/>
      <c r="TB54" s="26"/>
      <c r="TC54" s="26"/>
      <c r="TD54" s="26"/>
      <c r="TE54" s="26"/>
      <c r="TF54" s="26"/>
      <c r="TG54" s="26"/>
      <c r="TH54" s="26"/>
      <c r="TI54" s="26"/>
      <c r="TJ54" s="26"/>
      <c r="TK54" s="26"/>
      <c r="TL54" s="26"/>
      <c r="TM54" s="26"/>
      <c r="TN54" s="26"/>
      <c r="TO54" s="26"/>
      <c r="TP54" s="26"/>
      <c r="TQ54" s="26"/>
      <c r="TR54" s="26"/>
      <c r="TS54" s="26"/>
      <c r="TT54" s="26"/>
      <c r="TU54" s="26"/>
      <c r="TV54" s="26"/>
      <c r="TW54" s="26"/>
      <c r="TX54" s="26"/>
      <c r="TY54" s="26"/>
      <c r="TZ54" s="26"/>
      <c r="UA54" s="26"/>
      <c r="UB54" s="26"/>
      <c r="UC54" s="26"/>
      <c r="UD54" s="26"/>
      <c r="UE54" s="26"/>
      <c r="UF54" s="26"/>
      <c r="UG54" s="26"/>
      <c r="UH54" s="26"/>
      <c r="UI54" s="26"/>
      <c r="UJ54" s="26"/>
      <c r="UK54" s="26"/>
      <c r="UL54" s="26"/>
      <c r="UM54" s="26"/>
      <c r="UN54" s="26"/>
      <c r="UO54" s="26"/>
      <c r="UP54" s="26"/>
      <c r="UQ54" s="26"/>
      <c r="UR54" s="26"/>
      <c r="US54" s="26"/>
      <c r="UT54" s="26"/>
      <c r="UU54" s="26"/>
      <c r="UV54" s="26"/>
      <c r="UW54" s="26"/>
      <c r="UX54" s="26"/>
      <c r="UY54" s="26"/>
      <c r="UZ54" s="26"/>
      <c r="VA54" s="26"/>
      <c r="VB54" s="26"/>
      <c r="VC54" s="26"/>
      <c r="VD54" s="26"/>
      <c r="VE54" s="26"/>
      <c r="VF54" s="26"/>
      <c r="VG54" s="26"/>
      <c r="VH54" s="26"/>
      <c r="VI54" s="26"/>
      <c r="VJ54" s="26"/>
      <c r="VK54" s="26"/>
      <c r="VL54" s="26"/>
      <c r="VM54" s="26"/>
      <c r="VN54" s="26"/>
      <c r="VO54" s="26"/>
      <c r="VP54" s="26"/>
      <c r="VQ54" s="26"/>
      <c r="VR54" s="26"/>
      <c r="VS54" s="26"/>
      <c r="VT54" s="26"/>
      <c r="VU54" s="26"/>
      <c r="VV54" s="26"/>
      <c r="VW54" s="26"/>
      <c r="VX54" s="26"/>
      <c r="VY54" s="26"/>
      <c r="VZ54" s="26"/>
      <c r="WA54" s="26"/>
      <c r="WB54" s="26"/>
      <c r="WC54" s="26"/>
      <c r="WD54" s="26"/>
      <c r="WE54" s="26"/>
      <c r="WF54" s="26"/>
      <c r="WG54" s="26"/>
      <c r="WH54" s="26"/>
      <c r="WI54" s="26"/>
      <c r="WJ54" s="26"/>
      <c r="WK54" s="26"/>
      <c r="WL54" s="26"/>
      <c r="WM54" s="26"/>
      <c r="WN54" s="26"/>
      <c r="WO54" s="26"/>
      <c r="WP54" s="26"/>
      <c r="WQ54" s="26"/>
      <c r="WR54" s="26"/>
      <c r="WS54" s="26"/>
      <c r="WT54" s="26"/>
      <c r="WU54" s="26"/>
      <c r="WV54" s="26"/>
      <c r="WW54" s="26"/>
      <c r="WX54" s="26"/>
      <c r="WY54" s="26"/>
      <c r="WZ54" s="26"/>
      <c r="XA54" s="26"/>
      <c r="XB54" s="26"/>
      <c r="XC54" s="26"/>
      <c r="XD54" s="26"/>
      <c r="XE54" s="26"/>
      <c r="XF54" s="26"/>
      <c r="XG54" s="26"/>
      <c r="XH54" s="26"/>
      <c r="XI54" s="26"/>
      <c r="XJ54" s="26"/>
      <c r="XK54" s="26"/>
      <c r="XL54" s="26"/>
      <c r="XM54" s="26"/>
      <c r="XN54" s="26"/>
      <c r="XO54" s="26"/>
      <c r="XP54" s="26"/>
      <c r="XQ54" s="26"/>
      <c r="XR54" s="26"/>
      <c r="XS54" s="26"/>
      <c r="XT54" s="26"/>
      <c r="XU54" s="26"/>
      <c r="XV54" s="26"/>
      <c r="XW54" s="26"/>
      <c r="XX54" s="26"/>
      <c r="XY54" s="26"/>
      <c r="XZ54" s="26"/>
      <c r="YA54" s="26"/>
      <c r="YB54" s="26"/>
      <c r="YC54" s="26"/>
      <c r="YD54" s="26"/>
      <c r="YE54" s="26"/>
      <c r="YF54" s="26"/>
      <c r="YG54" s="26"/>
      <c r="YH54" s="26"/>
      <c r="YI54" s="26"/>
      <c r="YJ54" s="26"/>
      <c r="YK54" s="26"/>
      <c r="YL54" s="26"/>
      <c r="YM54" s="26"/>
      <c r="YN54" s="26"/>
      <c r="YO54" s="26"/>
      <c r="YP54" s="26"/>
      <c r="YQ54" s="26"/>
      <c r="YR54" s="26"/>
      <c r="YS54" s="26"/>
      <c r="YT54" s="26"/>
      <c r="YU54" s="26"/>
      <c r="YV54" s="26"/>
      <c r="YW54" s="26"/>
      <c r="YX54" s="26"/>
      <c r="YY54" s="26"/>
      <c r="YZ54" s="26"/>
      <c r="ZA54" s="26"/>
      <c r="ZB54" s="26"/>
      <c r="ZC54" s="26"/>
      <c r="ZD54" s="26"/>
      <c r="ZE54" s="26"/>
      <c r="ZF54" s="26"/>
      <c r="ZG54" s="26"/>
      <c r="ZH54" s="26"/>
      <c r="ZI54" s="26"/>
      <c r="ZJ54" s="26"/>
      <c r="ZK54" s="26"/>
      <c r="ZL54" s="26"/>
      <c r="ZM54" s="26"/>
      <c r="ZN54" s="26"/>
      <c r="ZO54" s="26"/>
      <c r="ZP54" s="26"/>
      <c r="ZQ54" s="26"/>
      <c r="ZR54" s="26"/>
      <c r="ZS54" s="26"/>
      <c r="ZT54" s="26"/>
      <c r="ZU54" s="26"/>
      <c r="ZV54" s="26"/>
      <c r="ZW54" s="26"/>
      <c r="ZX54" s="26"/>
      <c r="ZY54" s="26"/>
      <c r="ZZ54" s="26"/>
      <c r="AAA54" s="26"/>
      <c r="AAB54" s="26"/>
      <c r="AAC54" s="26"/>
      <c r="AAD54" s="26"/>
      <c r="AAE54" s="26"/>
      <c r="AAF54" s="26"/>
      <c r="AAG54" s="26"/>
      <c r="AAH54" s="26"/>
      <c r="AAI54" s="26"/>
      <c r="AAJ54" s="26"/>
      <c r="AAK54" s="26"/>
      <c r="AAL54" s="26"/>
      <c r="AAM54" s="26"/>
      <c r="AAN54" s="26"/>
      <c r="AAO54" s="26"/>
      <c r="AAP54" s="26"/>
      <c r="AAQ54" s="26"/>
      <c r="AAR54" s="26"/>
      <c r="AAS54" s="26"/>
      <c r="AAT54" s="26"/>
      <c r="AAU54" s="26"/>
      <c r="AAV54" s="26"/>
      <c r="AAW54" s="26"/>
      <c r="AAX54" s="26"/>
      <c r="AAY54" s="26"/>
      <c r="AAZ54" s="26"/>
      <c r="ABA54" s="26"/>
      <c r="ABB54" s="26"/>
      <c r="ABC54" s="26"/>
      <c r="ABD54" s="26"/>
      <c r="ABE54" s="26"/>
      <c r="ABF54" s="26"/>
      <c r="ABG54" s="26"/>
      <c r="ABH54" s="26"/>
      <c r="ABI54" s="26"/>
      <c r="ABJ54" s="26"/>
      <c r="ABK54" s="26"/>
      <c r="ABL54" s="26"/>
      <c r="ABM54" s="26"/>
      <c r="ABN54" s="26"/>
      <c r="ABO54" s="26"/>
      <c r="ABP54" s="26"/>
      <c r="ABQ54" s="26"/>
      <c r="ABR54" s="26"/>
      <c r="ABS54" s="26"/>
      <c r="ABT54" s="26"/>
      <c r="ABU54" s="26"/>
      <c r="ABV54" s="26"/>
      <c r="ABW54" s="26"/>
      <c r="ABX54" s="26"/>
      <c r="ABY54" s="26"/>
      <c r="ABZ54" s="26"/>
      <c r="ACA54" s="26"/>
      <c r="ACB54" s="26"/>
      <c r="ACC54" s="26"/>
      <c r="ACD54" s="26"/>
      <c r="ACE54" s="26"/>
      <c r="ACF54" s="26"/>
      <c r="ACG54" s="26"/>
      <c r="ACH54" s="26"/>
      <c r="ACI54" s="26"/>
      <c r="ACJ54" s="26"/>
      <c r="ACK54" s="26"/>
      <c r="ACL54" s="26"/>
      <c r="ACM54" s="26"/>
      <c r="ACN54" s="26"/>
      <c r="ACO54" s="26"/>
      <c r="ACP54" s="26"/>
      <c r="ACQ54" s="26"/>
      <c r="ACR54" s="26"/>
      <c r="ACS54" s="26"/>
      <c r="ACT54" s="26"/>
      <c r="ACU54" s="26"/>
      <c r="ACV54" s="26"/>
      <c r="ACW54" s="26"/>
      <c r="ACX54" s="26"/>
      <c r="ACY54" s="26"/>
      <c r="ACZ54" s="26"/>
      <c r="ADA54" s="26"/>
      <c r="ADB54" s="26"/>
      <c r="ADC54" s="26"/>
      <c r="ADD54" s="26"/>
      <c r="ADE54" s="26"/>
      <c r="ADF54" s="26"/>
      <c r="ADG54" s="26"/>
      <c r="ADH54" s="26"/>
      <c r="ADI54" s="26"/>
      <c r="ADJ54" s="26"/>
      <c r="ADK54" s="26"/>
      <c r="ADL54" s="26"/>
      <c r="ADM54" s="26"/>
      <c r="ADN54" s="26"/>
      <c r="ADO54" s="26"/>
      <c r="ADP54" s="26"/>
      <c r="ADQ54" s="26"/>
      <c r="ADR54" s="26"/>
      <c r="ADS54" s="26"/>
      <c r="ADT54" s="26"/>
      <c r="ADU54" s="26"/>
      <c r="ADV54" s="26"/>
      <c r="ADW54" s="26"/>
      <c r="ADX54" s="26"/>
      <c r="ADY54" s="26"/>
      <c r="ADZ54" s="26"/>
      <c r="AEA54" s="26"/>
      <c r="AEB54" s="26"/>
      <c r="AEC54" s="26"/>
      <c r="AED54" s="26"/>
      <c r="AEE54" s="26"/>
      <c r="AEF54" s="26"/>
      <c r="AEG54" s="26"/>
      <c r="AEH54" s="26"/>
      <c r="AEI54" s="26"/>
      <c r="AEJ54" s="26"/>
      <c r="AEK54" s="26"/>
      <c r="AEL54" s="26"/>
      <c r="AEM54" s="26"/>
      <c r="AEN54" s="26"/>
      <c r="AEO54" s="26"/>
      <c r="AEP54" s="26"/>
      <c r="AEQ54" s="26"/>
      <c r="AER54" s="26"/>
      <c r="AES54" s="26"/>
      <c r="AET54" s="26"/>
      <c r="AEU54" s="26"/>
      <c r="AEV54" s="26"/>
      <c r="AEW54" s="26"/>
      <c r="AEX54" s="26"/>
      <c r="AEY54" s="26"/>
      <c r="AEZ54" s="26"/>
      <c r="AFA54" s="26"/>
      <c r="AFB54" s="26"/>
      <c r="AFC54" s="26"/>
      <c r="AFD54" s="26"/>
      <c r="AFE54" s="26"/>
      <c r="AFF54" s="26"/>
      <c r="AFG54" s="26"/>
      <c r="AFH54" s="26"/>
      <c r="AFI54" s="26"/>
      <c r="AFJ54" s="26"/>
      <c r="AFK54" s="26"/>
      <c r="AFL54" s="26"/>
      <c r="AFM54" s="26"/>
      <c r="AFN54" s="26"/>
      <c r="AFO54" s="26"/>
      <c r="AFP54" s="26"/>
      <c r="AFQ54" s="26"/>
      <c r="AFR54" s="26"/>
      <c r="AFS54" s="26"/>
      <c r="AFT54" s="26"/>
      <c r="AFU54" s="26"/>
      <c r="AFV54" s="26"/>
      <c r="AFW54" s="26"/>
      <c r="AFX54" s="26"/>
      <c r="AFY54" s="26"/>
      <c r="AFZ54" s="26"/>
      <c r="AGA54" s="26"/>
      <c r="AGB54" s="26"/>
      <c r="AGC54" s="26"/>
      <c r="AGD54" s="26"/>
      <c r="AGE54" s="26"/>
      <c r="AGF54" s="26"/>
      <c r="AGG54" s="26"/>
      <c r="AGH54" s="26"/>
      <c r="AGI54" s="26"/>
      <c r="AGJ54" s="26"/>
      <c r="AGK54" s="26"/>
      <c r="AGL54" s="26"/>
      <c r="AGM54" s="26"/>
      <c r="AGN54" s="26"/>
      <c r="AGO54" s="26"/>
      <c r="AGP54" s="26"/>
      <c r="AGQ54" s="26"/>
      <c r="AGR54" s="26"/>
      <c r="AGS54" s="26"/>
      <c r="AGT54" s="26"/>
      <c r="AGU54" s="26"/>
      <c r="AGV54" s="26"/>
      <c r="AGW54" s="26"/>
      <c r="AGX54" s="26"/>
      <c r="AGY54" s="26"/>
      <c r="AGZ54" s="26"/>
      <c r="AHA54" s="26"/>
      <c r="AHB54" s="26"/>
      <c r="AHC54" s="26"/>
      <c r="AHD54" s="26"/>
      <c r="AHE54" s="26"/>
      <c r="AHF54" s="26"/>
      <c r="AHG54" s="26"/>
      <c r="AHH54" s="26"/>
      <c r="AHI54" s="26"/>
      <c r="AHJ54" s="26"/>
      <c r="AHK54" s="26"/>
      <c r="AHL54" s="26"/>
      <c r="AHM54" s="26"/>
      <c r="AHN54" s="26"/>
      <c r="AHO54" s="26"/>
      <c r="AHP54" s="26"/>
      <c r="AHQ54" s="26"/>
      <c r="AHR54" s="26"/>
      <c r="AHS54" s="26"/>
      <c r="AHT54" s="26"/>
      <c r="AHU54" s="26"/>
      <c r="AHV54" s="26"/>
      <c r="AHW54" s="26"/>
      <c r="AHX54" s="26"/>
      <c r="AHY54" s="26"/>
      <c r="AHZ54" s="26"/>
      <c r="AIA54" s="26"/>
      <c r="AIB54" s="26"/>
      <c r="AIC54" s="26"/>
      <c r="AID54" s="26"/>
      <c r="AIE54" s="26"/>
      <c r="AIF54" s="26"/>
      <c r="AIG54" s="26"/>
      <c r="AIH54" s="26"/>
      <c r="AII54" s="26"/>
      <c r="AIJ54" s="26"/>
      <c r="AIK54" s="26"/>
      <c r="AIL54" s="26"/>
      <c r="AIM54" s="26"/>
      <c r="AIN54" s="26"/>
      <c r="AIO54" s="26"/>
      <c r="AIP54" s="26"/>
      <c r="AIQ54" s="26"/>
      <c r="AIR54" s="26"/>
      <c r="AIS54" s="26"/>
      <c r="AIT54" s="26"/>
      <c r="AIU54" s="26"/>
      <c r="AIV54" s="26"/>
      <c r="AIW54" s="26"/>
      <c r="AIX54" s="26"/>
      <c r="AIY54" s="26"/>
      <c r="AIZ54" s="26"/>
      <c r="AJA54" s="26"/>
      <c r="AJB54" s="26"/>
      <c r="AJC54" s="26"/>
      <c r="AJD54" s="26"/>
      <c r="AJE54" s="26"/>
      <c r="AJF54" s="26"/>
      <c r="AJG54" s="26"/>
      <c r="AJH54" s="26"/>
      <c r="AJI54" s="26"/>
      <c r="AJJ54" s="26"/>
      <c r="AJK54" s="26"/>
      <c r="AJL54" s="26"/>
      <c r="AJM54" s="26"/>
      <c r="AJN54" s="26"/>
      <c r="AJO54" s="26"/>
      <c r="AJP54" s="26"/>
      <c r="AJQ54" s="26"/>
      <c r="AJR54" s="26"/>
      <c r="AJS54" s="26"/>
      <c r="AJT54" s="26"/>
      <c r="AJU54" s="26"/>
      <c r="AJV54" s="26"/>
      <c r="AJW54" s="26"/>
      <c r="AJX54" s="26"/>
      <c r="AJY54" s="26"/>
      <c r="AJZ54" s="26"/>
      <c r="AKA54" s="26"/>
      <c r="AKB54" s="26"/>
      <c r="AKC54" s="26"/>
      <c r="AKD54" s="26"/>
      <c r="AKE54" s="26"/>
      <c r="AKF54" s="26"/>
      <c r="AKG54" s="26"/>
      <c r="AKH54" s="26"/>
      <c r="AKI54" s="26"/>
      <c r="AKJ54" s="26"/>
      <c r="AKK54" s="26"/>
      <c r="AKL54" s="26"/>
      <c r="AKM54" s="26"/>
      <c r="AKN54" s="26"/>
      <c r="AKO54" s="26"/>
      <c r="AKP54" s="26"/>
      <c r="AKQ54" s="26"/>
      <c r="AKR54" s="26"/>
      <c r="AKS54" s="26"/>
    </row>
    <row r="55" spans="1:981" ht="43.5" customHeight="1" x14ac:dyDescent="0.25">
      <c r="A55" s="424" t="s">
        <v>133</v>
      </c>
      <c r="B55" s="425" t="s">
        <v>83</v>
      </c>
      <c r="C55" s="178" t="s">
        <v>154</v>
      </c>
      <c r="D55" s="178"/>
      <c r="E55" s="178"/>
      <c r="F55" s="178"/>
      <c r="G55" s="179" t="s">
        <v>134</v>
      </c>
      <c r="H55" s="182" t="s">
        <v>240</v>
      </c>
      <c r="I55" s="183"/>
      <c r="J55" s="184"/>
      <c r="K55" s="187" t="s">
        <v>264</v>
      </c>
      <c r="L55" s="188" t="s">
        <v>285</v>
      </c>
    </row>
    <row r="56" spans="1:981" s="24" customFormat="1" ht="38.25" x14ac:dyDescent="0.25">
      <c r="A56" s="424"/>
      <c r="B56" s="425"/>
      <c r="C56" s="178"/>
      <c r="D56" s="180"/>
      <c r="E56" s="180"/>
      <c r="F56" s="180"/>
      <c r="G56" s="179"/>
      <c r="H56" s="97" t="s">
        <v>64</v>
      </c>
      <c r="I56" s="97" t="s">
        <v>65</v>
      </c>
      <c r="J56" s="97" t="s">
        <v>66</v>
      </c>
      <c r="K56" s="187"/>
      <c r="L56" s="188"/>
    </row>
    <row r="57" spans="1:981" s="24" customFormat="1" x14ac:dyDescent="0.25">
      <c r="A57" s="34" t="s">
        <v>273</v>
      </c>
      <c r="B57" s="30" t="s">
        <v>118</v>
      </c>
      <c r="C57" s="180" t="s">
        <v>54</v>
      </c>
      <c r="D57" s="180"/>
      <c r="E57" s="180"/>
      <c r="F57" s="180"/>
      <c r="G57" s="28"/>
      <c r="H57" s="22"/>
      <c r="I57" s="22"/>
      <c r="J57" s="22"/>
      <c r="K57" s="170"/>
      <c r="L57" s="14"/>
    </row>
    <row r="58" spans="1:981" s="24" customFormat="1" ht="37.15" customHeight="1" x14ac:dyDescent="0.25">
      <c r="A58" s="34" t="s">
        <v>276</v>
      </c>
      <c r="B58" s="30" t="s">
        <v>198</v>
      </c>
      <c r="C58" s="180" t="s">
        <v>131</v>
      </c>
      <c r="D58" s="181"/>
      <c r="E58" s="181"/>
      <c r="F58" s="181"/>
      <c r="G58" s="28"/>
      <c r="H58" s="22"/>
      <c r="I58" s="22"/>
      <c r="J58" s="22"/>
      <c r="K58" s="170"/>
      <c r="L58" s="14"/>
    </row>
    <row r="59" spans="1:981" x14ac:dyDescent="0.25">
      <c r="A59" s="37" t="s">
        <v>302</v>
      </c>
      <c r="B59" s="43" t="s">
        <v>104</v>
      </c>
      <c r="C59" s="181" t="s">
        <v>105</v>
      </c>
      <c r="G59" s="39">
        <f>SUM(G57:G58)</f>
        <v>0</v>
      </c>
      <c r="H59" s="82"/>
      <c r="I59" s="82"/>
      <c r="J59" s="82"/>
      <c r="K59" s="173">
        <v>0</v>
      </c>
      <c r="L59" s="135">
        <v>0</v>
      </c>
    </row>
    <row r="60" spans="1:981" x14ac:dyDescent="0.25">
      <c r="D60" s="185"/>
      <c r="E60" s="185"/>
      <c r="F60" s="185"/>
      <c r="L60" s="130"/>
    </row>
    <row r="61" spans="1:981" x14ac:dyDescent="0.25">
      <c r="A61" s="102"/>
      <c r="B61" s="103" t="s">
        <v>224</v>
      </c>
      <c r="C61" s="185"/>
      <c r="G61" s="104">
        <f>G52+G59</f>
        <v>14844136.960000001</v>
      </c>
      <c r="H61" s="176"/>
      <c r="I61" s="176"/>
      <c r="J61" s="177"/>
      <c r="K61" s="128">
        <f>K52+K59</f>
        <v>15492137</v>
      </c>
      <c r="L61" s="128">
        <f t="shared" ref="L61" si="3">L52+L59</f>
        <v>16200746</v>
      </c>
    </row>
    <row r="62" spans="1:981" x14ac:dyDescent="0.25">
      <c r="L62" s="127"/>
    </row>
    <row r="63" spans="1:981" x14ac:dyDescent="0.25">
      <c r="L63" s="127"/>
    </row>
  </sheetData>
  <mergeCells count="30">
    <mergeCell ref="L5:L6"/>
    <mergeCell ref="K5:K6"/>
    <mergeCell ref="C19:F19"/>
    <mergeCell ref="C20:F20"/>
    <mergeCell ref="C16:F16"/>
    <mergeCell ref="C17:F17"/>
    <mergeCell ref="C18:F18"/>
    <mergeCell ref="C11:F11"/>
    <mergeCell ref="C13:F13"/>
    <mergeCell ref="C21:F21"/>
    <mergeCell ref="C23:F23"/>
    <mergeCell ref="C24:F24"/>
    <mergeCell ref="C32:F32"/>
    <mergeCell ref="C34:F34"/>
    <mergeCell ref="A1:J1"/>
    <mergeCell ref="C7:F7"/>
    <mergeCell ref="A5:A6"/>
    <mergeCell ref="B5:B6"/>
    <mergeCell ref="C5:F6"/>
    <mergeCell ref="G5:G6"/>
    <mergeCell ref="H5:J5"/>
    <mergeCell ref="A3:J3"/>
    <mergeCell ref="A4:J4"/>
    <mergeCell ref="A55:A56"/>
    <mergeCell ref="B55:B56"/>
    <mergeCell ref="C25:F25"/>
    <mergeCell ref="C26:F26"/>
    <mergeCell ref="C28:F28"/>
    <mergeCell ref="C29:F29"/>
    <mergeCell ref="C31:F3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5"/>
  <sheetViews>
    <sheetView workbookViewId="0">
      <selection activeCell="C33" sqref="C33"/>
    </sheetView>
  </sheetViews>
  <sheetFormatPr defaultRowHeight="12.75" x14ac:dyDescent="0.2"/>
  <cols>
    <col min="1" max="1" width="25.5703125" style="60" bestFit="1" customWidth="1"/>
    <col min="2" max="2" width="34.42578125" style="60" customWidth="1"/>
    <col min="3" max="3" width="15.140625" style="62" customWidth="1"/>
    <col min="4" max="4" width="13.140625" style="63" bestFit="1" customWidth="1"/>
    <col min="5" max="5" width="13.28515625" style="64" customWidth="1"/>
    <col min="6" max="6" width="11.7109375" style="64" customWidth="1"/>
    <col min="7" max="7" width="12" style="64" bestFit="1" customWidth="1"/>
    <col min="8" max="8" width="13.5703125" style="64" customWidth="1"/>
    <col min="9" max="9" width="13.28515625" style="62" customWidth="1"/>
    <col min="10" max="10" width="12.85546875" style="62" customWidth="1"/>
    <col min="11" max="11" width="12.7109375" style="62" customWidth="1"/>
    <col min="12" max="16384" width="9.140625" style="60"/>
  </cols>
  <sheetData>
    <row r="1" spans="1:11" x14ac:dyDescent="0.2">
      <c r="A1" s="434" t="s">
        <v>327</v>
      </c>
      <c r="B1" s="434"/>
      <c r="C1" s="434"/>
      <c r="D1" s="434"/>
      <c r="E1" s="434"/>
      <c r="F1" s="434"/>
      <c r="G1" s="434"/>
      <c r="H1" s="434"/>
      <c r="I1" s="434"/>
      <c r="J1" s="434"/>
      <c r="K1" s="310"/>
    </row>
    <row r="2" spans="1:11" x14ac:dyDescent="0.2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10"/>
    </row>
    <row r="3" spans="1:11" ht="13.5" thickBot="1" x14ac:dyDescent="0.25">
      <c r="C3" s="310"/>
      <c r="I3" s="310"/>
      <c r="J3" s="461"/>
      <c r="K3" s="461"/>
    </row>
    <row r="4" spans="1:11" s="65" customFormat="1" ht="12.75" customHeight="1" x14ac:dyDescent="0.2">
      <c r="A4" s="462" t="s">
        <v>243</v>
      </c>
      <c r="B4" s="464" t="s">
        <v>53</v>
      </c>
      <c r="C4" s="466" t="s">
        <v>98</v>
      </c>
      <c r="D4" s="467"/>
      <c r="E4" s="468"/>
      <c r="F4" s="469" t="s">
        <v>100</v>
      </c>
      <c r="G4" s="467"/>
      <c r="H4" s="468"/>
      <c r="I4" s="466" t="s">
        <v>328</v>
      </c>
      <c r="J4" s="467"/>
      <c r="K4" s="468"/>
    </row>
    <row r="5" spans="1:11" s="65" customFormat="1" ht="26.25" thickBot="1" x14ac:dyDescent="0.25">
      <c r="A5" s="463"/>
      <c r="B5" s="465"/>
      <c r="C5" s="388" t="s">
        <v>206</v>
      </c>
      <c r="D5" s="389" t="s">
        <v>207</v>
      </c>
      <c r="E5" s="390" t="s">
        <v>1</v>
      </c>
      <c r="F5" s="391" t="s">
        <v>206</v>
      </c>
      <c r="G5" s="389" t="s">
        <v>207</v>
      </c>
      <c r="H5" s="390" t="s">
        <v>1</v>
      </c>
      <c r="I5" s="388" t="s">
        <v>206</v>
      </c>
      <c r="J5" s="389" t="s">
        <v>207</v>
      </c>
      <c r="K5" s="390" t="s">
        <v>1</v>
      </c>
    </row>
    <row r="6" spans="1:11" s="66" customFormat="1" x14ac:dyDescent="0.2">
      <c r="A6" s="392" t="s">
        <v>241</v>
      </c>
      <c r="B6" s="393" t="s">
        <v>242</v>
      </c>
      <c r="C6" s="394"/>
      <c r="D6" s="395"/>
      <c r="E6" s="396"/>
      <c r="F6" s="397"/>
      <c r="G6" s="395">
        <v>2540000</v>
      </c>
      <c r="H6" s="396">
        <v>2540000</v>
      </c>
      <c r="I6" s="398"/>
      <c r="J6" s="395"/>
      <c r="K6" s="396">
        <f t="shared" ref="K6" si="0">SUM(I6:J6)</f>
        <v>0</v>
      </c>
    </row>
    <row r="7" spans="1:11" s="66" customFormat="1" x14ac:dyDescent="0.2">
      <c r="A7" s="392" t="s">
        <v>244</v>
      </c>
      <c r="B7" s="399" t="s">
        <v>245</v>
      </c>
      <c r="C7" s="400"/>
      <c r="D7" s="395"/>
      <c r="E7" s="396"/>
      <c r="F7" s="67"/>
      <c r="G7" s="395"/>
      <c r="H7" s="396"/>
      <c r="I7" s="398">
        <v>222524880</v>
      </c>
      <c r="J7" s="395"/>
      <c r="K7" s="396">
        <f>SUM(I7:J7)</f>
        <v>222524880</v>
      </c>
    </row>
    <row r="8" spans="1:11" s="66" customFormat="1" x14ac:dyDescent="0.2">
      <c r="A8" s="401" t="s">
        <v>246</v>
      </c>
      <c r="B8" s="402" t="s">
        <v>247</v>
      </c>
      <c r="C8" s="67"/>
      <c r="D8" s="68"/>
      <c r="E8" s="69"/>
      <c r="F8" s="403">
        <v>1500000</v>
      </c>
      <c r="G8" s="68"/>
      <c r="H8" s="69">
        <v>1500000</v>
      </c>
      <c r="I8" s="67"/>
      <c r="J8" s="68"/>
      <c r="K8" s="69"/>
    </row>
    <row r="9" spans="1:11" s="66" customFormat="1" x14ac:dyDescent="0.2">
      <c r="A9" s="401" t="s">
        <v>246</v>
      </c>
      <c r="B9" s="402" t="s">
        <v>248</v>
      </c>
      <c r="C9" s="403"/>
      <c r="D9" s="404"/>
      <c r="E9" s="69"/>
      <c r="F9" s="403"/>
      <c r="G9" s="68">
        <v>15000000</v>
      </c>
      <c r="H9" s="69">
        <v>15000000</v>
      </c>
      <c r="I9" s="67"/>
      <c r="J9" s="68"/>
      <c r="K9" s="69"/>
    </row>
    <row r="10" spans="1:11" s="66" customFormat="1" x14ac:dyDescent="0.2">
      <c r="A10" s="401" t="s">
        <v>246</v>
      </c>
      <c r="B10" s="402" t="s">
        <v>249</v>
      </c>
      <c r="C10" s="67"/>
      <c r="D10" s="68"/>
      <c r="E10" s="69"/>
      <c r="F10" s="403"/>
      <c r="G10" s="68">
        <v>1000000</v>
      </c>
      <c r="H10" s="69">
        <v>1000000</v>
      </c>
      <c r="I10" s="67"/>
      <c r="J10" s="68"/>
      <c r="K10" s="69"/>
    </row>
    <row r="11" spans="1:11" s="66" customFormat="1" x14ac:dyDescent="0.2">
      <c r="A11" s="401" t="s">
        <v>246</v>
      </c>
      <c r="B11" s="402" t="s">
        <v>250</v>
      </c>
      <c r="C11" s="67"/>
      <c r="D11" s="68">
        <v>6700000</v>
      </c>
      <c r="E11" s="69">
        <v>6700000</v>
      </c>
      <c r="F11" s="403"/>
      <c r="G11" s="68"/>
      <c r="H11" s="69"/>
      <c r="I11" s="67"/>
      <c r="J11" s="68"/>
      <c r="K11" s="69"/>
    </row>
    <row r="12" spans="1:11" s="66" customFormat="1" x14ac:dyDescent="0.2">
      <c r="A12" s="401" t="s">
        <v>246</v>
      </c>
      <c r="B12" s="402" t="s">
        <v>251</v>
      </c>
      <c r="C12" s="67"/>
      <c r="D12" s="68"/>
      <c r="E12" s="69"/>
      <c r="F12" s="403"/>
      <c r="G12" s="68">
        <v>3810000</v>
      </c>
      <c r="H12" s="69">
        <v>3810000</v>
      </c>
      <c r="I12" s="67"/>
      <c r="J12" s="68"/>
      <c r="K12" s="69"/>
    </row>
    <row r="13" spans="1:11" s="66" customFormat="1" x14ac:dyDescent="0.2">
      <c r="A13" s="401" t="s">
        <v>246</v>
      </c>
      <c r="B13" s="402" t="s">
        <v>252</v>
      </c>
      <c r="C13" s="67"/>
      <c r="D13" s="68"/>
      <c r="E13" s="69"/>
      <c r="F13" s="403"/>
      <c r="G13" s="68">
        <v>3000000</v>
      </c>
      <c r="H13" s="69">
        <v>3000000</v>
      </c>
      <c r="I13" s="67"/>
      <c r="J13" s="68"/>
      <c r="K13" s="69"/>
    </row>
    <row r="14" spans="1:11" s="66" customFormat="1" x14ac:dyDescent="0.2">
      <c r="A14" s="401" t="s">
        <v>246</v>
      </c>
      <c r="B14" s="402" t="s">
        <v>253</v>
      </c>
      <c r="C14" s="405"/>
      <c r="D14" s="68">
        <v>1500001</v>
      </c>
      <c r="E14" s="406">
        <v>1500001</v>
      </c>
      <c r="F14" s="407"/>
      <c r="G14" s="405"/>
      <c r="H14" s="406"/>
      <c r="I14" s="408"/>
      <c r="J14" s="405"/>
      <c r="K14" s="406"/>
    </row>
    <row r="15" spans="1:11" s="66" customFormat="1" x14ac:dyDescent="0.2">
      <c r="A15" s="401" t="s">
        <v>246</v>
      </c>
      <c r="B15" s="402" t="s">
        <v>259</v>
      </c>
      <c r="C15" s="407"/>
      <c r="D15" s="68">
        <v>2500000</v>
      </c>
      <c r="E15" s="406">
        <v>2500000</v>
      </c>
      <c r="F15" s="407"/>
      <c r="G15" s="405"/>
      <c r="H15" s="406"/>
      <c r="I15" s="408"/>
      <c r="J15" s="405"/>
      <c r="K15" s="406"/>
    </row>
    <row r="16" spans="1:11" s="66" customFormat="1" x14ac:dyDescent="0.2">
      <c r="A16" s="401" t="s">
        <v>246</v>
      </c>
      <c r="B16" s="402" t="s">
        <v>254</v>
      </c>
      <c r="C16" s="67"/>
      <c r="D16" s="68"/>
      <c r="E16" s="69"/>
      <c r="F16" s="403">
        <v>2999800</v>
      </c>
      <c r="G16" s="68"/>
      <c r="H16" s="69">
        <v>2999800</v>
      </c>
      <c r="I16" s="67"/>
      <c r="J16" s="68"/>
      <c r="K16" s="69"/>
    </row>
    <row r="17" spans="1:11" s="66" customFormat="1" x14ac:dyDescent="0.2">
      <c r="A17" s="401" t="s">
        <v>246</v>
      </c>
      <c r="B17" s="402" t="s">
        <v>329</v>
      </c>
      <c r="C17" s="67"/>
      <c r="D17" s="68">
        <v>102554525</v>
      </c>
      <c r="E17" s="68">
        <v>102554525</v>
      </c>
      <c r="F17" s="403"/>
      <c r="G17" s="68"/>
      <c r="H17" s="69"/>
      <c r="I17" s="67"/>
      <c r="J17" s="68"/>
      <c r="K17" s="69"/>
    </row>
    <row r="18" spans="1:11" s="66" customFormat="1" ht="12.75" customHeight="1" x14ac:dyDescent="0.2">
      <c r="A18" s="401" t="s">
        <v>255</v>
      </c>
      <c r="B18" s="402" t="s">
        <v>250</v>
      </c>
      <c r="C18" s="67"/>
      <c r="D18" s="68">
        <v>3000000</v>
      </c>
      <c r="E18" s="69">
        <v>3000000</v>
      </c>
      <c r="F18" s="403"/>
      <c r="G18" s="68"/>
      <c r="H18" s="69"/>
      <c r="I18" s="67"/>
      <c r="J18" s="68"/>
      <c r="K18" s="69"/>
    </row>
    <row r="19" spans="1:11" s="66" customFormat="1" ht="12.75" customHeight="1" x14ac:dyDescent="0.2">
      <c r="A19" s="401" t="s">
        <v>256</v>
      </c>
      <c r="B19" s="402" t="s">
        <v>250</v>
      </c>
      <c r="C19" s="67"/>
      <c r="D19" s="68">
        <v>1542501</v>
      </c>
      <c r="E19" s="69">
        <v>1542501</v>
      </c>
      <c r="F19" s="403"/>
      <c r="G19" s="68"/>
      <c r="H19" s="69"/>
      <c r="I19" s="67"/>
      <c r="J19" s="68"/>
      <c r="K19" s="69"/>
    </row>
    <row r="20" spans="1:11" s="66" customFormat="1" ht="12.75" customHeight="1" x14ac:dyDescent="0.2">
      <c r="A20" s="392" t="s">
        <v>257</v>
      </c>
      <c r="B20" s="402" t="s">
        <v>250</v>
      </c>
      <c r="C20" s="67"/>
      <c r="D20" s="403">
        <v>350000</v>
      </c>
      <c r="E20" s="69">
        <v>350000</v>
      </c>
      <c r="F20" s="403"/>
      <c r="G20" s="68"/>
      <c r="H20" s="69"/>
      <c r="I20" s="67"/>
      <c r="J20" s="68"/>
      <c r="K20" s="69"/>
    </row>
    <row r="21" spans="1:11" s="66" customFormat="1" x14ac:dyDescent="0.2">
      <c r="A21" s="401"/>
      <c r="B21" s="402"/>
      <c r="C21" s="394"/>
      <c r="D21" s="68"/>
      <c r="E21" s="69"/>
      <c r="F21" s="403"/>
      <c r="G21" s="68"/>
      <c r="H21" s="69"/>
      <c r="I21" s="67"/>
      <c r="J21" s="68"/>
      <c r="K21" s="69"/>
    </row>
    <row r="22" spans="1:11" s="66" customFormat="1" x14ac:dyDescent="0.2">
      <c r="A22" s="401"/>
      <c r="B22" s="402"/>
      <c r="C22" s="67"/>
      <c r="D22" s="68"/>
      <c r="E22" s="69"/>
      <c r="F22" s="403"/>
      <c r="G22" s="68"/>
      <c r="H22" s="69"/>
      <c r="I22" s="67"/>
      <c r="J22" s="68"/>
      <c r="K22" s="69"/>
    </row>
    <row r="23" spans="1:11" s="66" customFormat="1" x14ac:dyDescent="0.2">
      <c r="A23" s="401"/>
      <c r="B23" s="402"/>
      <c r="C23" s="67"/>
      <c r="D23" s="68"/>
      <c r="E23" s="69"/>
      <c r="F23" s="403"/>
      <c r="G23" s="68"/>
      <c r="H23" s="69"/>
      <c r="I23" s="67"/>
      <c r="J23" s="68"/>
      <c r="K23" s="69"/>
    </row>
    <row r="24" spans="1:11" s="66" customFormat="1" ht="13.5" thickBot="1" x14ac:dyDescent="0.25">
      <c r="A24" s="409"/>
      <c r="B24" s="410"/>
      <c r="C24" s="408"/>
      <c r="D24" s="405"/>
      <c r="E24" s="406"/>
      <c r="F24" s="407"/>
      <c r="G24" s="405"/>
      <c r="H24" s="406"/>
      <c r="I24" s="408"/>
      <c r="J24" s="405"/>
      <c r="K24" s="406"/>
    </row>
    <row r="25" spans="1:11" s="66" customFormat="1" ht="13.5" thickBot="1" x14ac:dyDescent="0.25">
      <c r="A25" s="411" t="s">
        <v>205</v>
      </c>
      <c r="B25" s="412"/>
      <c r="C25" s="413">
        <f>SUM(C6:C24)</f>
        <v>0</v>
      </c>
      <c r="D25" s="414">
        <f>SUM(D6:D24)</f>
        <v>118147027</v>
      </c>
      <c r="E25" s="414">
        <f t="shared" ref="E25:K25" si="1">SUM(E6:E24)</f>
        <v>118147027</v>
      </c>
      <c r="F25" s="414">
        <f t="shared" si="1"/>
        <v>4499800</v>
      </c>
      <c r="G25" s="414">
        <f t="shared" si="1"/>
        <v>25350000</v>
      </c>
      <c r="H25" s="414">
        <f t="shared" si="1"/>
        <v>29849800</v>
      </c>
      <c r="I25" s="414">
        <f t="shared" si="1"/>
        <v>222524880</v>
      </c>
      <c r="J25" s="414">
        <f t="shared" si="1"/>
        <v>0</v>
      </c>
      <c r="K25" s="414">
        <f t="shared" si="1"/>
        <v>222524880</v>
      </c>
    </row>
  </sheetData>
  <mergeCells count="7">
    <mergeCell ref="A1:J1"/>
    <mergeCell ref="J3:K3"/>
    <mergeCell ref="A4:A5"/>
    <mergeCell ref="B4:B5"/>
    <mergeCell ref="C4:E4"/>
    <mergeCell ref="F4:H4"/>
    <mergeCell ref="I4:K4"/>
  </mergeCells>
  <pageMargins left="0.7" right="0.7" top="0.75" bottom="0.75" header="0.3" footer="0.3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5"/>
  <sheetViews>
    <sheetView workbookViewId="0">
      <selection activeCell="J18" sqref="J18"/>
    </sheetView>
  </sheetViews>
  <sheetFormatPr defaultRowHeight="12.75" x14ac:dyDescent="0.2"/>
  <cols>
    <col min="1" max="1" width="26.7109375" style="60" customWidth="1"/>
    <col min="2" max="3" width="14.5703125" style="70" customWidth="1"/>
    <col min="4" max="4" width="14.5703125" style="60" customWidth="1"/>
    <col min="5" max="5" width="27.7109375" style="70" customWidth="1"/>
    <col min="6" max="6" width="12" style="60" bestFit="1" customWidth="1"/>
    <col min="7" max="7" width="13.140625" style="60" bestFit="1" customWidth="1"/>
    <col min="8" max="16384" width="9.140625" style="60"/>
  </cols>
  <sheetData>
    <row r="1" spans="1:9" x14ac:dyDescent="0.2">
      <c r="A1" s="434" t="s">
        <v>306</v>
      </c>
      <c r="B1" s="434"/>
      <c r="C1" s="434"/>
      <c r="D1" s="434"/>
      <c r="E1" s="434"/>
      <c r="F1" s="21"/>
      <c r="G1" s="21"/>
      <c r="H1" s="21"/>
      <c r="I1" s="21"/>
    </row>
    <row r="2" spans="1:9" ht="13.5" thickBot="1" x14ac:dyDescent="0.25">
      <c r="B2" s="470" t="s">
        <v>132</v>
      </c>
      <c r="C2" s="470"/>
      <c r="D2" s="470"/>
      <c r="F2" s="471" t="s">
        <v>311</v>
      </c>
      <c r="G2" s="471"/>
    </row>
    <row r="3" spans="1:9" s="56" customFormat="1" ht="38.25" customHeight="1" thickBot="1" x14ac:dyDescent="0.25">
      <c r="A3" s="245" t="s">
        <v>208</v>
      </c>
      <c r="B3" s="305" t="s">
        <v>206</v>
      </c>
      <c r="C3" s="305" t="s">
        <v>207</v>
      </c>
      <c r="D3" s="305" t="s">
        <v>1</v>
      </c>
      <c r="E3" s="305" t="s">
        <v>209</v>
      </c>
      <c r="F3" s="306" t="s">
        <v>264</v>
      </c>
      <c r="G3" s="306" t="s">
        <v>285</v>
      </c>
    </row>
    <row r="4" spans="1:9" s="57" customFormat="1" x14ac:dyDescent="0.2">
      <c r="A4" s="71" t="s">
        <v>210</v>
      </c>
      <c r="B4" s="72">
        <v>55150286</v>
      </c>
      <c r="C4" s="72"/>
      <c r="D4" s="72">
        <f>SUM(B4:C4)</f>
        <v>55150286</v>
      </c>
      <c r="E4" s="94" t="s">
        <v>211</v>
      </c>
      <c r="F4" s="304">
        <v>68073474</v>
      </c>
      <c r="G4" s="304">
        <v>103913027</v>
      </c>
    </row>
    <row r="5" spans="1:9" s="57" customFormat="1" x14ac:dyDescent="0.2">
      <c r="A5" s="71" t="s">
        <v>212</v>
      </c>
      <c r="B5" s="72"/>
      <c r="C5" s="72"/>
      <c r="D5" s="72">
        <f t="shared" ref="D5:D14" si="0">SUM(B5:C5)</f>
        <v>0</v>
      </c>
      <c r="E5" s="94"/>
      <c r="F5" s="301"/>
      <c r="G5" s="301"/>
    </row>
    <row r="6" spans="1:9" s="57" customFormat="1" ht="25.5" x14ac:dyDescent="0.2">
      <c r="A6" s="71" t="s">
        <v>213</v>
      </c>
      <c r="B6" s="72"/>
      <c r="C6" s="72"/>
      <c r="D6" s="72">
        <f t="shared" si="0"/>
        <v>0</v>
      </c>
      <c r="E6" s="94"/>
      <c r="F6" s="301"/>
      <c r="G6" s="301"/>
    </row>
    <row r="7" spans="1:9" s="57" customFormat="1" x14ac:dyDescent="0.2">
      <c r="A7" s="71" t="s">
        <v>215</v>
      </c>
      <c r="B7" s="72">
        <v>10000000</v>
      </c>
      <c r="C7" s="72"/>
      <c r="D7" s="72">
        <f t="shared" si="0"/>
        <v>10000000</v>
      </c>
      <c r="E7" s="94" t="s">
        <v>214</v>
      </c>
      <c r="F7" s="301">
        <v>10000000</v>
      </c>
      <c r="G7" s="301">
        <v>10000000</v>
      </c>
    </row>
    <row r="8" spans="1:9" s="57" customFormat="1" x14ac:dyDescent="0.2">
      <c r="A8" s="71"/>
      <c r="B8" s="72"/>
      <c r="C8" s="72"/>
      <c r="D8" s="72">
        <f t="shared" si="0"/>
        <v>0</v>
      </c>
      <c r="E8" s="94"/>
      <c r="F8" s="301"/>
      <c r="G8" s="301"/>
    </row>
    <row r="9" spans="1:9" s="57" customFormat="1" x14ac:dyDescent="0.2">
      <c r="A9" s="71"/>
      <c r="B9" s="72"/>
      <c r="C9" s="72"/>
      <c r="D9" s="72">
        <f t="shared" si="0"/>
        <v>0</v>
      </c>
      <c r="E9" s="94"/>
      <c r="F9" s="301"/>
      <c r="G9" s="301"/>
    </row>
    <row r="10" spans="1:9" s="57" customFormat="1" x14ac:dyDescent="0.2">
      <c r="A10" s="71"/>
      <c r="B10" s="72"/>
      <c r="C10" s="72"/>
      <c r="D10" s="72">
        <f t="shared" si="0"/>
        <v>0</v>
      </c>
      <c r="E10" s="94"/>
      <c r="F10" s="301"/>
      <c r="G10" s="301"/>
    </row>
    <row r="11" spans="1:9" s="57" customFormat="1" x14ac:dyDescent="0.2">
      <c r="A11" s="71"/>
      <c r="B11" s="72"/>
      <c r="C11" s="72"/>
      <c r="D11" s="72">
        <f t="shared" si="0"/>
        <v>0</v>
      </c>
      <c r="E11" s="94"/>
      <c r="F11" s="301"/>
      <c r="G11" s="301"/>
    </row>
    <row r="12" spans="1:9" s="57" customFormat="1" x14ac:dyDescent="0.2">
      <c r="A12" s="71"/>
      <c r="B12" s="72"/>
      <c r="C12" s="72"/>
      <c r="D12" s="72">
        <f t="shared" si="0"/>
        <v>0</v>
      </c>
      <c r="E12" s="94"/>
      <c r="F12" s="301"/>
      <c r="G12" s="301"/>
    </row>
    <row r="13" spans="1:9" s="57" customFormat="1" x14ac:dyDescent="0.2">
      <c r="A13" s="73"/>
      <c r="B13" s="72"/>
      <c r="C13" s="72"/>
      <c r="D13" s="72">
        <f t="shared" si="0"/>
        <v>0</v>
      </c>
      <c r="E13" s="94"/>
      <c r="F13" s="301"/>
      <c r="G13" s="301"/>
    </row>
    <row r="14" spans="1:9" s="57" customFormat="1" ht="13.5" thickBot="1" x14ac:dyDescent="0.25">
      <c r="A14" s="74"/>
      <c r="B14" s="75"/>
      <c r="C14" s="76"/>
      <c r="D14" s="76">
        <f t="shared" si="0"/>
        <v>0</v>
      </c>
      <c r="E14" s="95"/>
      <c r="F14" s="302"/>
      <c r="G14" s="302"/>
    </row>
    <row r="15" spans="1:9" s="59" customFormat="1" ht="13.5" thickBot="1" x14ac:dyDescent="0.25">
      <c r="A15" s="299" t="s">
        <v>205</v>
      </c>
      <c r="B15" s="300">
        <f t="shared" ref="B15:E15" si="1">SUM(B4:B14)</f>
        <v>65150286</v>
      </c>
      <c r="C15" s="300">
        <f t="shared" si="1"/>
        <v>0</v>
      </c>
      <c r="D15" s="300">
        <f t="shared" si="1"/>
        <v>65150286</v>
      </c>
      <c r="E15" s="300">
        <f t="shared" si="1"/>
        <v>0</v>
      </c>
      <c r="F15" s="303">
        <f>SUM(F4:F14)</f>
        <v>78073474</v>
      </c>
      <c r="G15" s="303">
        <f>SUM(G4:G14)</f>
        <v>113913027</v>
      </c>
    </row>
  </sheetData>
  <mergeCells count="3">
    <mergeCell ref="A1:E1"/>
    <mergeCell ref="B2:D2"/>
    <mergeCell ref="F2:G2"/>
  </mergeCells>
  <pageMargins left="0.7" right="0.7" top="0.75" bottom="0.75" header="0.3" footer="0.3"/>
  <pageSetup paperSize="9"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6"/>
  <sheetViews>
    <sheetView workbookViewId="0">
      <selection activeCell="R8" sqref="R8"/>
    </sheetView>
  </sheetViews>
  <sheetFormatPr defaultRowHeight="12.75" x14ac:dyDescent="0.2"/>
  <cols>
    <col min="1" max="1" width="8.5703125" style="60" customWidth="1"/>
    <col min="2" max="2" width="23.85546875" style="60" customWidth="1"/>
    <col min="3" max="3" width="16.140625" style="60" customWidth="1"/>
    <col min="4" max="4" width="9.140625" style="60" hidden="1" customWidth="1"/>
    <col min="5" max="5" width="12" style="77" hidden="1" customWidth="1"/>
    <col min="6" max="6" width="12" style="70" hidden="1" customWidth="1"/>
    <col min="7" max="7" width="14.85546875" style="70" customWidth="1"/>
    <col min="8" max="9" width="13.7109375" style="70" customWidth="1"/>
    <col min="10" max="12" width="12" style="60" hidden="1" customWidth="1"/>
    <col min="13" max="14" width="13.140625" style="60" bestFit="1" customWidth="1"/>
    <col min="15" max="16384" width="9.140625" style="60"/>
  </cols>
  <sheetData>
    <row r="1" spans="1:14" x14ac:dyDescent="0.2">
      <c r="A1" s="472" t="s">
        <v>307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</row>
    <row r="2" spans="1:14" ht="13.5" thickBot="1" x14ac:dyDescent="0.25">
      <c r="A2" s="312"/>
      <c r="B2" s="312"/>
      <c r="C2" s="312"/>
      <c r="D2" s="312"/>
      <c r="E2" s="312"/>
      <c r="I2" s="60"/>
      <c r="J2" s="313"/>
      <c r="K2" s="313"/>
    </row>
    <row r="3" spans="1:14" s="56" customFormat="1" ht="12.75" customHeight="1" x14ac:dyDescent="0.2">
      <c r="A3" s="484" t="s">
        <v>204</v>
      </c>
      <c r="B3" s="475" t="s">
        <v>216</v>
      </c>
      <c r="C3" s="473" t="s">
        <v>217</v>
      </c>
      <c r="D3" s="474"/>
      <c r="E3" s="474"/>
      <c r="F3" s="475" t="s">
        <v>220</v>
      </c>
      <c r="G3" s="487" t="s">
        <v>221</v>
      </c>
      <c r="H3" s="487" t="s">
        <v>1</v>
      </c>
      <c r="I3" s="474" t="s">
        <v>219</v>
      </c>
      <c r="J3" s="474"/>
      <c r="K3" s="477"/>
      <c r="L3" s="478" t="s">
        <v>316</v>
      </c>
      <c r="M3" s="479"/>
      <c r="N3" s="480"/>
    </row>
    <row r="4" spans="1:14" s="56" customFormat="1" ht="39" thickBot="1" x14ac:dyDescent="0.25">
      <c r="A4" s="485"/>
      <c r="B4" s="486"/>
      <c r="C4" s="314" t="s">
        <v>220</v>
      </c>
      <c r="D4" s="315" t="s">
        <v>221</v>
      </c>
      <c r="E4" s="316" t="s">
        <v>1</v>
      </c>
      <c r="F4" s="476"/>
      <c r="G4" s="488"/>
      <c r="H4" s="488"/>
      <c r="I4" s="317" t="s">
        <v>220</v>
      </c>
      <c r="J4" s="318" t="s">
        <v>221</v>
      </c>
      <c r="K4" s="318" t="s">
        <v>1</v>
      </c>
      <c r="L4" s="319" t="s">
        <v>220</v>
      </c>
      <c r="M4" s="320" t="s">
        <v>221</v>
      </c>
      <c r="N4" s="320" t="s">
        <v>1</v>
      </c>
    </row>
    <row r="5" spans="1:14" s="56" customFormat="1" ht="39" thickBot="1" x14ac:dyDescent="0.25">
      <c r="A5" s="109" t="s">
        <v>217</v>
      </c>
      <c r="B5" s="110"/>
      <c r="C5" s="110"/>
      <c r="D5" s="110"/>
      <c r="E5" s="321"/>
      <c r="F5" s="110"/>
      <c r="G5" s="322"/>
      <c r="H5" s="481">
        <v>67874810</v>
      </c>
      <c r="I5" s="482"/>
      <c r="J5" s="482"/>
      <c r="K5" s="482"/>
      <c r="L5" s="482"/>
      <c r="M5" s="482"/>
      <c r="N5" s="483"/>
    </row>
    <row r="6" spans="1:14" s="56" customFormat="1" ht="51.75" thickBot="1" x14ac:dyDescent="0.25">
      <c r="A6" s="109" t="s">
        <v>218</v>
      </c>
      <c r="B6" s="110"/>
      <c r="C6" s="322"/>
      <c r="D6" s="110"/>
      <c r="E6" s="321"/>
      <c r="F6" s="111">
        <f>SUM(F7:F22)</f>
        <v>25940424</v>
      </c>
      <c r="G6" s="323">
        <f>SUM(G7:G22)</f>
        <v>147861610</v>
      </c>
      <c r="H6" s="321">
        <f>SUM(H7:H22)</f>
        <v>173802034</v>
      </c>
      <c r="I6" s="387"/>
      <c r="J6" s="324"/>
      <c r="K6" s="325"/>
      <c r="L6" s="326"/>
      <c r="M6" s="112"/>
      <c r="N6" s="327"/>
    </row>
    <row r="7" spans="1:14" s="57" customFormat="1" ht="36" x14ac:dyDescent="0.2">
      <c r="A7" s="328" t="s">
        <v>260</v>
      </c>
      <c r="B7" s="114" t="s">
        <v>234</v>
      </c>
      <c r="C7" s="329"/>
      <c r="D7" s="114"/>
      <c r="E7" s="330">
        <f>SUM(C7:D7)</f>
        <v>0</v>
      </c>
      <c r="F7" s="331">
        <v>124008</v>
      </c>
      <c r="G7" s="330">
        <v>0</v>
      </c>
      <c r="H7" s="331">
        <f>SUM(F7:G7)</f>
        <v>124008</v>
      </c>
      <c r="I7" s="332">
        <f>C7+F7</f>
        <v>124008</v>
      </c>
      <c r="J7" s="72">
        <f>D7+G7</f>
        <v>0</v>
      </c>
      <c r="K7" s="94">
        <f t="shared" ref="K7:K18" si="0">SUM(I7:J7)</f>
        <v>124008</v>
      </c>
      <c r="L7" s="333"/>
      <c r="M7" s="113"/>
      <c r="N7" s="334"/>
    </row>
    <row r="8" spans="1:14" s="57" customFormat="1" ht="24" x14ac:dyDescent="0.2">
      <c r="A8" s="335"/>
      <c r="B8" s="114" t="s">
        <v>68</v>
      </c>
      <c r="C8" s="329"/>
      <c r="D8" s="114"/>
      <c r="E8" s="330">
        <f t="shared" ref="E8:E14" si="1">SUM(C8:D8)</f>
        <v>0</v>
      </c>
      <c r="F8" s="336">
        <v>0</v>
      </c>
      <c r="G8" s="330">
        <v>568455</v>
      </c>
      <c r="H8" s="331">
        <f t="shared" ref="H8:H23" si="2">SUM(F8:G8)</f>
        <v>568455</v>
      </c>
      <c r="I8" s="332">
        <f t="shared" ref="I8:J18" si="3">C8+F8</f>
        <v>0</v>
      </c>
      <c r="J8" s="72">
        <f t="shared" si="3"/>
        <v>568455</v>
      </c>
      <c r="K8" s="94">
        <f t="shared" si="0"/>
        <v>568455</v>
      </c>
      <c r="L8" s="333"/>
      <c r="M8" s="113"/>
      <c r="N8" s="334"/>
    </row>
    <row r="9" spans="1:14" s="57" customFormat="1" ht="24" x14ac:dyDescent="0.2">
      <c r="A9" s="335"/>
      <c r="B9" s="114" t="s">
        <v>67</v>
      </c>
      <c r="C9" s="329"/>
      <c r="D9" s="114"/>
      <c r="E9" s="330">
        <f t="shared" si="1"/>
        <v>0</v>
      </c>
      <c r="F9" s="336">
        <v>98553</v>
      </c>
      <c r="G9" s="330"/>
      <c r="H9" s="331">
        <f t="shared" si="2"/>
        <v>98553</v>
      </c>
      <c r="I9" s="332">
        <f t="shared" si="3"/>
        <v>98553</v>
      </c>
      <c r="J9" s="72">
        <f t="shared" si="3"/>
        <v>0</v>
      </c>
      <c r="K9" s="94">
        <f t="shared" si="0"/>
        <v>98553</v>
      </c>
      <c r="L9" s="333"/>
      <c r="M9" s="113"/>
      <c r="N9" s="334"/>
    </row>
    <row r="10" spans="1:14" s="57" customFormat="1" ht="48" x14ac:dyDescent="0.2">
      <c r="A10" s="335"/>
      <c r="B10" s="114" t="s">
        <v>235</v>
      </c>
      <c r="C10" s="329"/>
      <c r="D10" s="114"/>
      <c r="E10" s="330">
        <f t="shared" si="1"/>
        <v>0</v>
      </c>
      <c r="F10" s="336">
        <v>6717210</v>
      </c>
      <c r="G10" s="330"/>
      <c r="H10" s="331">
        <f t="shared" si="2"/>
        <v>6717210</v>
      </c>
      <c r="I10" s="332">
        <f t="shared" si="3"/>
        <v>6717210</v>
      </c>
      <c r="J10" s="72">
        <f t="shared" si="3"/>
        <v>0</v>
      </c>
      <c r="K10" s="94">
        <f t="shared" si="0"/>
        <v>6717210</v>
      </c>
      <c r="L10" s="333"/>
      <c r="M10" s="113"/>
      <c r="N10" s="334"/>
    </row>
    <row r="11" spans="1:14" s="57" customFormat="1" ht="36" x14ac:dyDescent="0.2">
      <c r="A11" s="335"/>
      <c r="B11" s="114" t="s">
        <v>236</v>
      </c>
      <c r="C11" s="329"/>
      <c r="D11" s="114"/>
      <c r="E11" s="330">
        <f t="shared" si="1"/>
        <v>0</v>
      </c>
      <c r="F11" s="336">
        <v>2164066</v>
      </c>
      <c r="G11" s="330">
        <v>0</v>
      </c>
      <c r="H11" s="331">
        <f t="shared" si="2"/>
        <v>2164066</v>
      </c>
      <c r="I11" s="332">
        <f t="shared" si="3"/>
        <v>2164066</v>
      </c>
      <c r="J11" s="72">
        <f t="shared" si="3"/>
        <v>0</v>
      </c>
      <c r="K11" s="94">
        <f t="shared" si="0"/>
        <v>2164066</v>
      </c>
      <c r="L11" s="333"/>
      <c r="M11" s="113"/>
      <c r="N11" s="334"/>
    </row>
    <row r="12" spans="1:14" s="57" customFormat="1" ht="24" x14ac:dyDescent="0.2">
      <c r="A12" s="335"/>
      <c r="B12" s="114" t="s">
        <v>237</v>
      </c>
      <c r="C12" s="329"/>
      <c r="D12" s="114"/>
      <c r="E12" s="330">
        <f t="shared" si="1"/>
        <v>0</v>
      </c>
      <c r="F12" s="331">
        <v>0</v>
      </c>
      <c r="G12" s="330"/>
      <c r="H12" s="331">
        <f t="shared" si="2"/>
        <v>0</v>
      </c>
      <c r="I12" s="332">
        <f t="shared" si="3"/>
        <v>0</v>
      </c>
      <c r="J12" s="72">
        <f t="shared" si="3"/>
        <v>0</v>
      </c>
      <c r="K12" s="94">
        <f t="shared" si="0"/>
        <v>0</v>
      </c>
      <c r="L12" s="333"/>
      <c r="M12" s="113"/>
      <c r="N12" s="334"/>
    </row>
    <row r="13" spans="1:14" s="57" customFormat="1" ht="24" x14ac:dyDescent="0.2">
      <c r="A13" s="335"/>
      <c r="B13" s="114" t="s">
        <v>238</v>
      </c>
      <c r="C13" s="329"/>
      <c r="D13" s="114"/>
      <c r="E13" s="330">
        <f t="shared" si="1"/>
        <v>0</v>
      </c>
      <c r="F13" s="336">
        <v>966000</v>
      </c>
      <c r="G13" s="330"/>
      <c r="H13" s="331">
        <f t="shared" si="2"/>
        <v>966000</v>
      </c>
      <c r="I13" s="332">
        <f t="shared" si="3"/>
        <v>966000</v>
      </c>
      <c r="J13" s="72">
        <f t="shared" si="3"/>
        <v>0</v>
      </c>
      <c r="K13" s="94">
        <f t="shared" si="0"/>
        <v>966000</v>
      </c>
      <c r="L13" s="333"/>
      <c r="M13" s="113"/>
      <c r="N13" s="334"/>
    </row>
    <row r="14" spans="1:14" s="57" customFormat="1" x14ac:dyDescent="0.2">
      <c r="A14" s="335"/>
      <c r="B14" s="114" t="s">
        <v>239</v>
      </c>
      <c r="C14" s="329"/>
      <c r="D14" s="114"/>
      <c r="E14" s="330">
        <f t="shared" si="1"/>
        <v>0</v>
      </c>
      <c r="F14" s="331">
        <v>0</v>
      </c>
      <c r="G14" s="330"/>
      <c r="H14" s="331">
        <f t="shared" si="2"/>
        <v>0</v>
      </c>
      <c r="I14" s="332">
        <f t="shared" si="3"/>
        <v>0</v>
      </c>
      <c r="J14" s="72">
        <f t="shared" si="3"/>
        <v>0</v>
      </c>
      <c r="K14" s="94">
        <f t="shared" si="0"/>
        <v>0</v>
      </c>
      <c r="L14" s="333"/>
      <c r="M14" s="113"/>
      <c r="N14" s="334"/>
    </row>
    <row r="15" spans="1:14" s="57" customFormat="1" ht="24" x14ac:dyDescent="0.2">
      <c r="A15" s="335"/>
      <c r="B15" s="114" t="s">
        <v>258</v>
      </c>
      <c r="C15" s="329"/>
      <c r="D15" s="114"/>
      <c r="E15" s="330"/>
      <c r="F15" s="331">
        <v>0</v>
      </c>
      <c r="G15" s="330"/>
      <c r="H15" s="331">
        <f t="shared" si="2"/>
        <v>0</v>
      </c>
      <c r="I15" s="332">
        <f t="shared" si="3"/>
        <v>0</v>
      </c>
      <c r="J15" s="72"/>
      <c r="K15" s="94"/>
      <c r="L15" s="333"/>
      <c r="M15" s="113"/>
      <c r="N15" s="334"/>
    </row>
    <row r="16" spans="1:14" s="57" customFormat="1" x14ac:dyDescent="0.2">
      <c r="A16" s="335"/>
      <c r="B16" s="337" t="s">
        <v>317</v>
      </c>
      <c r="C16" s="332"/>
      <c r="D16" s="72"/>
      <c r="E16" s="94"/>
      <c r="F16" s="336">
        <v>249587</v>
      </c>
      <c r="G16" s="94"/>
      <c r="H16" s="331">
        <f t="shared" si="2"/>
        <v>249587</v>
      </c>
      <c r="I16" s="332">
        <f t="shared" si="3"/>
        <v>249587</v>
      </c>
      <c r="J16" s="72"/>
      <c r="K16" s="94"/>
      <c r="L16" s="333"/>
      <c r="M16" s="113"/>
      <c r="N16" s="334"/>
    </row>
    <row r="17" spans="1:14" s="57" customFormat="1" x14ac:dyDescent="0.2">
      <c r="A17" s="335"/>
      <c r="B17" s="337" t="s">
        <v>318</v>
      </c>
      <c r="C17" s="332"/>
      <c r="D17" s="72"/>
      <c r="E17" s="94">
        <f t="shared" ref="E17" si="4">SUM(C17:D17)</f>
        <v>0</v>
      </c>
      <c r="F17" s="336"/>
      <c r="G17" s="94">
        <f>[3]Beruházás!$I$42</f>
        <v>64147956</v>
      </c>
      <c r="H17" s="331">
        <f t="shared" si="2"/>
        <v>64147956</v>
      </c>
      <c r="I17" s="332">
        <f t="shared" si="3"/>
        <v>0</v>
      </c>
      <c r="J17" s="72">
        <f t="shared" si="3"/>
        <v>64147956</v>
      </c>
      <c r="K17" s="94">
        <f t="shared" si="0"/>
        <v>64147956</v>
      </c>
      <c r="L17" s="333"/>
      <c r="M17" s="113"/>
      <c r="N17" s="334"/>
    </row>
    <row r="18" spans="1:14" s="57" customFormat="1" ht="25.5" x14ac:dyDescent="0.2">
      <c r="A18" s="338"/>
      <c r="B18" s="339" t="s">
        <v>319</v>
      </c>
      <c r="C18" s="340"/>
      <c r="D18" s="341"/>
      <c r="E18" s="342"/>
      <c r="F18" s="113"/>
      <c r="G18" s="343">
        <v>62708363</v>
      </c>
      <c r="H18" s="331">
        <f t="shared" si="2"/>
        <v>62708363</v>
      </c>
      <c r="I18" s="332">
        <f t="shared" si="3"/>
        <v>0</v>
      </c>
      <c r="J18" s="72">
        <f t="shared" si="3"/>
        <v>62708363</v>
      </c>
      <c r="K18" s="94">
        <f t="shared" si="0"/>
        <v>62708363</v>
      </c>
      <c r="L18" s="344"/>
      <c r="M18" s="113"/>
      <c r="N18" s="345"/>
    </row>
    <row r="19" spans="1:14" s="57" customFormat="1" x14ac:dyDescent="0.2">
      <c r="A19" s="338"/>
      <c r="B19" s="339" t="s">
        <v>320</v>
      </c>
      <c r="C19" s="340"/>
      <c r="D19" s="341"/>
      <c r="E19" s="342"/>
      <c r="F19" s="113"/>
      <c r="G19" s="343">
        <v>17785000</v>
      </c>
      <c r="H19" s="331">
        <f t="shared" si="2"/>
        <v>17785000</v>
      </c>
      <c r="I19" s="346"/>
      <c r="J19" s="76"/>
      <c r="K19" s="95"/>
      <c r="L19" s="342"/>
      <c r="M19" s="113"/>
      <c r="N19" s="334"/>
    </row>
    <row r="20" spans="1:14" x14ac:dyDescent="0.2">
      <c r="A20" s="347"/>
      <c r="B20" s="348" t="s">
        <v>321</v>
      </c>
      <c r="C20" s="349"/>
      <c r="D20" s="350"/>
      <c r="E20" s="351"/>
      <c r="F20" s="352">
        <v>15621000</v>
      </c>
      <c r="G20" s="343"/>
      <c r="H20" s="331">
        <f t="shared" si="2"/>
        <v>15621000</v>
      </c>
      <c r="I20" s="353"/>
      <c r="J20" s="353"/>
      <c r="K20" s="353"/>
      <c r="L20" s="354"/>
      <c r="M20" s="347"/>
      <c r="N20" s="355"/>
    </row>
    <row r="21" spans="1:14" ht="38.25" x14ac:dyDescent="0.2">
      <c r="A21" s="356"/>
      <c r="B21" s="357" t="s">
        <v>322</v>
      </c>
      <c r="C21" s="358"/>
      <c r="D21" s="359"/>
      <c r="E21" s="360"/>
      <c r="F21" s="361"/>
      <c r="G21" s="362">
        <v>365836</v>
      </c>
      <c r="H21" s="363">
        <f t="shared" si="2"/>
        <v>365836</v>
      </c>
      <c r="I21" s="353"/>
      <c r="J21" s="353"/>
      <c r="K21" s="353"/>
      <c r="L21" s="364"/>
      <c r="M21" s="356"/>
      <c r="N21" s="365"/>
    </row>
    <row r="22" spans="1:14" ht="38.25" x14ac:dyDescent="0.2">
      <c r="A22" s="347"/>
      <c r="B22" s="366" t="s">
        <v>323</v>
      </c>
      <c r="C22" s="350"/>
      <c r="D22" s="350"/>
      <c r="E22" s="351">
        <f>SUM(C22:D22)</f>
        <v>0</v>
      </c>
      <c r="F22" s="352"/>
      <c r="G22" s="343">
        <v>2286000</v>
      </c>
      <c r="H22" s="367">
        <f t="shared" si="2"/>
        <v>2286000</v>
      </c>
      <c r="I22" s="368"/>
      <c r="J22" s="369"/>
      <c r="K22" s="369"/>
      <c r="L22" s="354"/>
      <c r="M22" s="347"/>
      <c r="N22" s="355"/>
    </row>
    <row r="23" spans="1:14" ht="38.25" x14ac:dyDescent="0.2">
      <c r="A23" s="73"/>
      <c r="B23" s="366" t="s">
        <v>324</v>
      </c>
      <c r="C23" s="350"/>
      <c r="D23" s="350"/>
      <c r="E23" s="351">
        <f t="shared" ref="E23" si="5">SUM(C23:D23)</f>
        <v>0</v>
      </c>
      <c r="F23" s="352"/>
      <c r="G23" s="343"/>
      <c r="H23" s="352">
        <f t="shared" si="2"/>
        <v>0</v>
      </c>
      <c r="I23" s="349">
        <f t="shared" ref="I23:J23" si="6">C23+F23</f>
        <v>0</v>
      </c>
      <c r="J23" s="350">
        <f t="shared" si="6"/>
        <v>0</v>
      </c>
      <c r="K23" s="350">
        <f t="shared" ref="K23" si="7">SUM(I23:J23)</f>
        <v>0</v>
      </c>
      <c r="L23" s="342"/>
      <c r="M23" s="370">
        <v>43671808</v>
      </c>
      <c r="N23" s="371">
        <f>M23</f>
        <v>43671808</v>
      </c>
    </row>
    <row r="24" spans="1:14" ht="26.25" thickBot="1" x14ac:dyDescent="0.25">
      <c r="A24" s="74"/>
      <c r="B24" s="372" t="s">
        <v>325</v>
      </c>
      <c r="C24" s="359"/>
      <c r="D24" s="359"/>
      <c r="E24" s="360"/>
      <c r="F24" s="361"/>
      <c r="G24" s="362"/>
      <c r="H24" s="361"/>
      <c r="I24" s="358"/>
      <c r="J24" s="359"/>
      <c r="K24" s="359"/>
      <c r="L24" s="373"/>
      <c r="M24" s="374">
        <v>10645669</v>
      </c>
      <c r="N24" s="375">
        <f>M24</f>
        <v>10645669</v>
      </c>
    </row>
    <row r="25" spans="1:14" ht="13.5" thickBot="1" x14ac:dyDescent="0.25">
      <c r="A25" s="58" t="s">
        <v>1</v>
      </c>
      <c r="B25" s="376">
        <f>SUM(B9:B24)</f>
        <v>0</v>
      </c>
      <c r="C25" s="377">
        <f>SUM(C9:C23)</f>
        <v>0</v>
      </c>
      <c r="D25" s="378">
        <f t="shared" ref="D25:K25" si="8">SUM(D9:D23)</f>
        <v>0</v>
      </c>
      <c r="E25" s="378">
        <f t="shared" si="8"/>
        <v>0</v>
      </c>
      <c r="F25" s="377">
        <f>SUM(F7:F24)</f>
        <v>25940424</v>
      </c>
      <c r="G25" s="378">
        <f>SUM(G7:G24)</f>
        <v>147861610</v>
      </c>
      <c r="H25" s="378">
        <f>SUM(F25:G25)</f>
        <v>173802034</v>
      </c>
      <c r="I25" s="377">
        <f t="shared" si="8"/>
        <v>10195416</v>
      </c>
      <c r="J25" s="378">
        <f t="shared" si="8"/>
        <v>126856319</v>
      </c>
      <c r="K25" s="379">
        <f t="shared" si="8"/>
        <v>136802148</v>
      </c>
      <c r="L25" s="380"/>
      <c r="M25" s="381">
        <f>M23+M24</f>
        <v>54317477</v>
      </c>
      <c r="N25" s="381">
        <f>M25</f>
        <v>54317477</v>
      </c>
    </row>
    <row r="26" spans="1:14" ht="13.5" thickBot="1" x14ac:dyDescent="0.25">
      <c r="A26" s="382" t="s">
        <v>326</v>
      </c>
      <c r="B26" s="383"/>
      <c r="C26" s="383"/>
      <c r="D26" s="384"/>
      <c r="E26" s="385"/>
      <c r="F26" s="385"/>
      <c r="G26" s="385"/>
      <c r="H26" s="385"/>
      <c r="I26" s="383"/>
      <c r="J26" s="383"/>
      <c r="K26" s="383"/>
      <c r="L26" s="383"/>
      <c r="M26" s="383"/>
      <c r="N26" s="386">
        <f>H25+N25+H5</f>
        <v>295994321</v>
      </c>
    </row>
  </sheetData>
  <mergeCells count="10">
    <mergeCell ref="H5:N5"/>
    <mergeCell ref="A3:A4"/>
    <mergeCell ref="B3:B4"/>
    <mergeCell ref="G3:G4"/>
    <mergeCell ref="H3:H4"/>
    <mergeCell ref="A1:K1"/>
    <mergeCell ref="C3:E3"/>
    <mergeCell ref="F3:F4"/>
    <mergeCell ref="I3:K3"/>
    <mergeCell ref="L3:N3"/>
  </mergeCells>
  <pageMargins left="0.7" right="0.7" top="0.75" bottom="0.75" header="0.3" footer="0.3"/>
  <pageSetup paperSize="9" scale="7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selection activeCell="H10" sqref="H10"/>
    </sheetView>
  </sheetViews>
  <sheetFormatPr defaultColWidth="11.5703125" defaultRowHeight="15.75" x14ac:dyDescent="0.25"/>
  <cols>
    <col min="1" max="1" width="28" style="2" customWidth="1"/>
    <col min="2" max="2" width="11.5703125" style="2" customWidth="1"/>
    <col min="3" max="3" width="16.7109375" style="2" bestFit="1" customWidth="1"/>
    <col min="4" max="4" width="6.140625" style="2" customWidth="1"/>
    <col min="5" max="5" width="27.28515625" style="2" customWidth="1"/>
    <col min="6" max="6" width="12.140625" style="2" customWidth="1"/>
    <col min="7" max="7" width="18.5703125" style="7" customWidth="1"/>
    <col min="8" max="8" width="14.140625" style="2" bestFit="1" customWidth="1"/>
    <col min="9" max="16384" width="11.5703125" style="2"/>
  </cols>
  <sheetData>
    <row r="1" spans="1:14" x14ac:dyDescent="0.25">
      <c r="A1" s="434" t="s">
        <v>263</v>
      </c>
      <c r="B1" s="434"/>
      <c r="C1" s="434"/>
      <c r="D1" s="434"/>
      <c r="E1" s="434"/>
      <c r="F1" s="434"/>
      <c r="G1" s="434"/>
      <c r="H1" s="21"/>
      <c r="I1" s="21"/>
      <c r="J1" s="21"/>
      <c r="K1" s="21"/>
      <c r="L1" s="21"/>
      <c r="M1" s="21"/>
      <c r="N1" s="21"/>
    </row>
    <row r="3" spans="1:14" x14ac:dyDescent="0.25">
      <c r="A3" s="489" t="s">
        <v>73</v>
      </c>
      <c r="B3" s="489"/>
      <c r="C3" s="489"/>
      <c r="D3" s="489"/>
      <c r="E3" s="489"/>
      <c r="F3" s="489"/>
      <c r="G3" s="108"/>
    </row>
    <row r="7" spans="1:14" x14ac:dyDescent="0.25">
      <c r="A7" s="490" t="s">
        <v>222</v>
      </c>
      <c r="B7" s="490"/>
      <c r="C7" s="490"/>
      <c r="D7" s="490"/>
      <c r="E7" s="490"/>
      <c r="F7" s="490"/>
      <c r="G7" s="490"/>
    </row>
    <row r="8" spans="1:14" x14ac:dyDescent="0.25">
      <c r="A8" s="490"/>
      <c r="B8" s="490"/>
      <c r="C8" s="490"/>
      <c r="D8" s="490"/>
      <c r="E8" s="490"/>
      <c r="F8" s="490"/>
      <c r="G8" s="490"/>
    </row>
    <row r="9" spans="1:14" x14ac:dyDescent="0.25">
      <c r="A9" s="92"/>
      <c r="B9" s="92"/>
      <c r="C9" s="92"/>
      <c r="D9" s="311"/>
      <c r="E9" s="92"/>
      <c r="F9" s="92"/>
      <c r="G9" s="92"/>
    </row>
    <row r="10" spans="1:14" ht="27" customHeight="1" x14ac:dyDescent="0.25">
      <c r="A10" s="16" t="s">
        <v>83</v>
      </c>
      <c r="B10" s="16" t="s">
        <v>84</v>
      </c>
      <c r="C10" s="13" t="s">
        <v>312</v>
      </c>
      <c r="D10" s="422"/>
      <c r="E10" s="16" t="s">
        <v>83</v>
      </c>
      <c r="F10" s="16" t="s">
        <v>84</v>
      </c>
      <c r="G10" s="13" t="s">
        <v>313</v>
      </c>
    </row>
    <row r="11" spans="1:14" s="3" customFormat="1" x14ac:dyDescent="0.25">
      <c r="A11" s="9" t="s">
        <v>74</v>
      </c>
      <c r="B11" s="9" t="s">
        <v>75</v>
      </c>
      <c r="C11" s="14">
        <f>bev.össz..!K17</f>
        <v>494155508</v>
      </c>
      <c r="D11" s="17"/>
      <c r="E11" s="9" t="s">
        <v>30</v>
      </c>
      <c r="F11" s="9" t="s">
        <v>92</v>
      </c>
      <c r="G11" s="9">
        <f>kiad.össz..!K19</f>
        <v>331770610</v>
      </c>
      <c r="H11" s="1"/>
    </row>
    <row r="12" spans="1:14" s="3" customFormat="1" x14ac:dyDescent="0.25">
      <c r="A12" s="9" t="s">
        <v>76</v>
      </c>
      <c r="B12" s="9" t="s">
        <v>77</v>
      </c>
      <c r="C12" s="9">
        <f>bev.össz..!K24</f>
        <v>58500000</v>
      </c>
      <c r="D12" s="17"/>
      <c r="E12" s="9" t="s">
        <v>69</v>
      </c>
      <c r="F12" s="9" t="s">
        <v>12</v>
      </c>
      <c r="G12" s="9">
        <f>kiad.össz..!K20</f>
        <v>49938447</v>
      </c>
      <c r="H12" s="1"/>
    </row>
    <row r="13" spans="1:14" s="3" customFormat="1" ht="12.75" x14ac:dyDescent="0.2">
      <c r="A13" s="9" t="s">
        <v>62</v>
      </c>
      <c r="B13" s="9" t="s">
        <v>78</v>
      </c>
      <c r="C13" s="9">
        <f>bev.össz..!K34</f>
        <v>63235610</v>
      </c>
      <c r="D13" s="17"/>
      <c r="E13" s="9" t="s">
        <v>29</v>
      </c>
      <c r="F13" s="9" t="s">
        <v>93</v>
      </c>
      <c r="G13" s="9">
        <f>kiad.össz..!K34</f>
        <v>187349470</v>
      </c>
    </row>
    <row r="14" spans="1:14" s="3" customFormat="1" ht="12.75" x14ac:dyDescent="0.2">
      <c r="A14" s="9" t="s">
        <v>91</v>
      </c>
      <c r="B14" s="9" t="s">
        <v>85</v>
      </c>
      <c r="C14" s="9">
        <f>bev.össz..!K39</f>
        <v>3687509</v>
      </c>
      <c r="D14" s="17"/>
      <c r="E14" s="9" t="s">
        <v>94</v>
      </c>
      <c r="F14" s="9" t="s">
        <v>95</v>
      </c>
      <c r="G14" s="9">
        <f>kiad.össz..!K37</f>
        <v>16540000</v>
      </c>
    </row>
    <row r="15" spans="1:14" s="3" customFormat="1" ht="12.75" x14ac:dyDescent="0.2">
      <c r="A15" s="18" t="s">
        <v>86</v>
      </c>
      <c r="B15" s="18"/>
      <c r="C15" s="10">
        <f>SUM(C11:C14)</f>
        <v>619578627</v>
      </c>
      <c r="D15" s="17"/>
      <c r="E15" s="9" t="s">
        <v>96</v>
      </c>
      <c r="F15" s="9" t="s">
        <v>97</v>
      </c>
      <c r="G15" s="9">
        <f>kiad.össz..!K42</f>
        <v>112263613</v>
      </c>
    </row>
    <row r="16" spans="1:14" s="3" customFormat="1" ht="12.75" x14ac:dyDescent="0.2">
      <c r="A16" s="9" t="s">
        <v>87</v>
      </c>
      <c r="B16" s="9" t="s">
        <v>82</v>
      </c>
      <c r="C16" s="9">
        <f>bev.össz..!K19</f>
        <v>54999993</v>
      </c>
      <c r="D16" s="17"/>
      <c r="E16" s="18" t="s">
        <v>86</v>
      </c>
      <c r="F16" s="18"/>
      <c r="G16" s="10">
        <f>SUM(G11:G15)</f>
        <v>697862140</v>
      </c>
    </row>
    <row r="17" spans="1:8" s="3" customFormat="1" ht="12.75" x14ac:dyDescent="0.2">
      <c r="A17" s="9" t="s">
        <v>63</v>
      </c>
      <c r="B17" s="9" t="s">
        <v>79</v>
      </c>
      <c r="C17" s="9">
        <f>bev.össz..!K36</f>
        <v>7000000</v>
      </c>
      <c r="D17" s="17"/>
      <c r="E17" s="9" t="s">
        <v>98</v>
      </c>
      <c r="F17" s="9" t="s">
        <v>99</v>
      </c>
      <c r="G17" s="9">
        <f>kiad.össz..!K47</f>
        <v>65262493</v>
      </c>
    </row>
    <row r="18" spans="1:8" s="3" customFormat="1" ht="12.75" x14ac:dyDescent="0.2">
      <c r="A18" s="9" t="s">
        <v>88</v>
      </c>
      <c r="B18" s="9" t="s">
        <v>89</v>
      </c>
      <c r="C18" s="9">
        <f>bev.össz..!K41</f>
        <v>1000000</v>
      </c>
      <c r="D18" s="17"/>
      <c r="E18" s="9" t="s">
        <v>100</v>
      </c>
      <c r="F18" s="9" t="s">
        <v>101</v>
      </c>
      <c r="G18" s="9">
        <f>kiad.össz..!K50</f>
        <v>199654499</v>
      </c>
      <c r="H18" s="8"/>
    </row>
    <row r="19" spans="1:8" s="3" customFormat="1" x14ac:dyDescent="0.25">
      <c r="A19" s="18" t="s">
        <v>90</v>
      </c>
      <c r="B19" s="18"/>
      <c r="C19" s="10">
        <f>SUM(C16:C18)</f>
        <v>62999993</v>
      </c>
      <c r="D19" s="17"/>
      <c r="E19" s="9" t="s">
        <v>102</v>
      </c>
      <c r="F19" s="9" t="s">
        <v>103</v>
      </c>
      <c r="G19" s="9">
        <f>kiad.össz..!K52</f>
        <v>6000000</v>
      </c>
      <c r="H19" s="1"/>
    </row>
    <row r="20" spans="1:8" s="3" customFormat="1" ht="12.75" x14ac:dyDescent="0.2">
      <c r="A20" s="18" t="s">
        <v>80</v>
      </c>
      <c r="B20" s="18" t="s">
        <v>81</v>
      </c>
      <c r="C20" s="10">
        <f>bev.össz..!K51</f>
        <v>641240037</v>
      </c>
      <c r="D20" s="17"/>
      <c r="E20" s="18" t="s">
        <v>90</v>
      </c>
      <c r="F20" s="18"/>
      <c r="G20" s="10">
        <f>SUM(G17:G19)</f>
        <v>270916992</v>
      </c>
    </row>
    <row r="21" spans="1:8" s="3" customFormat="1" ht="12.75" x14ac:dyDescent="0.2">
      <c r="A21" s="9"/>
      <c r="B21" s="9"/>
      <c r="C21" s="15"/>
      <c r="D21" s="17"/>
      <c r="E21" s="18" t="s">
        <v>104</v>
      </c>
      <c r="F21" s="18" t="s">
        <v>105</v>
      </c>
      <c r="G21" s="10">
        <f>kiad.össz..!K60</f>
        <v>355039525</v>
      </c>
    </row>
    <row r="22" spans="1:8" s="4" customFormat="1" ht="12.75" x14ac:dyDescent="0.2">
      <c r="A22" s="11"/>
      <c r="B22" s="11"/>
      <c r="C22" s="11"/>
      <c r="D22" s="19"/>
      <c r="E22" s="11"/>
      <c r="F22" s="11"/>
      <c r="G22" s="11"/>
    </row>
    <row r="23" spans="1:8" s="4" customFormat="1" ht="12.75" x14ac:dyDescent="0.2">
      <c r="A23" s="12" t="s">
        <v>107</v>
      </c>
      <c r="B23" s="12"/>
      <c r="C23" s="12">
        <f>C15+C19+C20+C21</f>
        <v>1323818657</v>
      </c>
      <c r="D23" s="421"/>
      <c r="E23" s="12" t="s">
        <v>106</v>
      </c>
      <c r="F23" s="12"/>
      <c r="G23" s="12">
        <f>G16+G20+G21</f>
        <v>1323818657</v>
      </c>
      <c r="H23" s="25">
        <f>C23-G23</f>
        <v>0</v>
      </c>
    </row>
    <row r="24" spans="1:8" x14ac:dyDescent="0.25">
      <c r="D24" s="20"/>
    </row>
  </sheetData>
  <mergeCells count="4">
    <mergeCell ref="A1:G1"/>
    <mergeCell ref="A3:F3"/>
    <mergeCell ref="A7:G7"/>
    <mergeCell ref="A8:G8"/>
  </mergeCells>
  <pageMargins left="0.70866141732283472" right="0.70866141732283472" top="0.74803149606299213" bottom="0.74803149606299213" header="0.31496062992125984" footer="0.31496062992125984"/>
  <pageSetup paperSize="9" scale="97" firstPageNumber="23" orientation="landscape" useFirstPageNumber="1" r:id="rId1"/>
  <headerFooter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X64"/>
  <sheetViews>
    <sheetView topLeftCell="B1" workbookViewId="0">
      <selection activeCell="M55" sqref="M55"/>
    </sheetView>
  </sheetViews>
  <sheetFormatPr defaultRowHeight="15" x14ac:dyDescent="0.25"/>
  <cols>
    <col min="1" max="1" width="9.140625" style="36"/>
    <col min="2" max="2" width="59" style="23" customWidth="1"/>
    <col min="3" max="3" width="8.5703125" style="23" customWidth="1"/>
    <col min="4" max="4" width="1.140625" style="23" hidden="1" customWidth="1"/>
    <col min="5" max="6" width="8.85546875" style="23" hidden="1" customWidth="1"/>
    <col min="7" max="7" width="20.28515625" style="33" customWidth="1"/>
    <col min="8" max="8" width="11.140625" style="23" bestFit="1" customWidth="1"/>
    <col min="9" max="9" width="10.140625" style="23" bestFit="1" customWidth="1"/>
    <col min="10" max="10" width="9.140625" style="23"/>
    <col min="11" max="11" width="16" style="23" customWidth="1"/>
    <col min="12" max="12" width="16.42578125" style="23" customWidth="1"/>
    <col min="13" max="13" width="15" style="23" bestFit="1" customWidth="1"/>
    <col min="14" max="16384" width="9.140625" style="23"/>
  </cols>
  <sheetData>
    <row r="1" spans="1:986" x14ac:dyDescent="0.25">
      <c r="A1" s="434" t="s">
        <v>304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986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986" ht="22.15" customHeight="1" x14ac:dyDescent="0.25">
      <c r="A3" s="423" t="s">
        <v>155</v>
      </c>
      <c r="B3" s="423"/>
      <c r="C3" s="423"/>
      <c r="D3" s="423"/>
      <c r="E3" s="423"/>
      <c r="F3" s="423"/>
      <c r="G3" s="423"/>
      <c r="H3" s="423"/>
      <c r="I3" s="423"/>
      <c r="J3" s="423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</row>
    <row r="4" spans="1:986" ht="22.15" customHeight="1" x14ac:dyDescent="0.25">
      <c r="A4" s="443" t="s">
        <v>182</v>
      </c>
      <c r="B4" s="444"/>
      <c r="C4" s="444"/>
      <c r="D4" s="444"/>
      <c r="E4" s="444"/>
      <c r="F4" s="444"/>
      <c r="G4" s="444"/>
      <c r="H4" s="423"/>
      <c r="I4" s="423"/>
      <c r="J4" s="423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</row>
    <row r="5" spans="1:986" ht="22.15" customHeight="1" x14ac:dyDescent="0.25">
      <c r="A5" s="424" t="s">
        <v>133</v>
      </c>
      <c r="B5" s="425" t="s">
        <v>83</v>
      </c>
      <c r="C5" s="426" t="s">
        <v>154</v>
      </c>
      <c r="D5" s="426"/>
      <c r="E5" s="426"/>
      <c r="F5" s="426"/>
      <c r="G5" s="427" t="s">
        <v>134</v>
      </c>
      <c r="H5" s="427" t="s">
        <v>240</v>
      </c>
      <c r="I5" s="427"/>
      <c r="J5" s="427"/>
      <c r="K5" s="440" t="s">
        <v>264</v>
      </c>
      <c r="L5" s="441" t="s">
        <v>285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</row>
    <row r="6" spans="1:986" ht="43.5" customHeight="1" x14ac:dyDescent="0.25">
      <c r="A6" s="424"/>
      <c r="B6" s="425"/>
      <c r="C6" s="426"/>
      <c r="D6" s="426"/>
      <c r="E6" s="426"/>
      <c r="F6" s="426"/>
      <c r="G6" s="427"/>
      <c r="H6" s="97" t="s">
        <v>64</v>
      </c>
      <c r="I6" s="97" t="s">
        <v>65</v>
      </c>
      <c r="J6" s="97" t="s">
        <v>66</v>
      </c>
      <c r="K6" s="440"/>
      <c r="L6" s="441"/>
    </row>
    <row r="7" spans="1:986" x14ac:dyDescent="0.25">
      <c r="A7" s="133">
        <v>1</v>
      </c>
      <c r="B7" s="27" t="s">
        <v>231</v>
      </c>
      <c r="C7" s="432" t="s">
        <v>8</v>
      </c>
      <c r="D7" s="432"/>
      <c r="E7" s="432"/>
      <c r="F7" s="432"/>
      <c r="G7" s="28">
        <f>önk.kiad.!G7+'hivatal kiad.'!G7+'óvoda kiad.'!G7+'könyvtár kiad.'!G7</f>
        <v>279451554</v>
      </c>
      <c r="H7" s="28">
        <f>önk.kiad.!H7+'hivatal kiad.'!H7+'óvoda kiad.'!H7+'könyvtár kiad.'!H7</f>
        <v>279451554</v>
      </c>
      <c r="I7" s="6"/>
      <c r="J7" s="6"/>
      <c r="K7" s="14">
        <v>276773992</v>
      </c>
      <c r="L7" s="14">
        <f>önk.kiad.!L7+'hivatal kiad.'!N7+'óvoda kiad.'!L7+'könyvtár kiad.'!L7</f>
        <v>274050824</v>
      </c>
    </row>
    <row r="8" spans="1:986" x14ac:dyDescent="0.25">
      <c r="A8" s="133">
        <f>A7+1</f>
        <v>2</v>
      </c>
      <c r="B8" s="27" t="s">
        <v>227</v>
      </c>
      <c r="C8" s="80" t="s">
        <v>228</v>
      </c>
      <c r="D8" s="80"/>
      <c r="E8" s="80"/>
      <c r="F8" s="80"/>
      <c r="G8" s="28">
        <f>önk.kiad.!G8+'hivatal kiad.'!G8+'óvoda kiad.'!G8+'könyvtár kiad.'!G8</f>
        <v>12837000</v>
      </c>
      <c r="H8" s="28">
        <f>önk.kiad.!H8+'hivatal kiad.'!H8+'óvoda kiad.'!H8+'könyvtár kiad.'!H8</f>
        <v>12837000</v>
      </c>
      <c r="I8" s="6"/>
      <c r="J8" s="6"/>
      <c r="K8" s="14">
        <v>13443000</v>
      </c>
      <c r="L8" s="14">
        <f>önk.kiad.!L8+'hivatal kiad.'!N8+'óvoda kiad.'!L8+'könyvtár kiad.'!L8</f>
        <v>14229000</v>
      </c>
    </row>
    <row r="9" spans="1:986" x14ac:dyDescent="0.25">
      <c r="A9" s="133">
        <f t="shared" ref="A9:A53" si="0">A8+1</f>
        <v>3</v>
      </c>
      <c r="B9" s="27" t="s">
        <v>232</v>
      </c>
      <c r="C9" s="47" t="s">
        <v>125</v>
      </c>
      <c r="D9" s="47"/>
      <c r="E9" s="47"/>
      <c r="F9" s="47"/>
      <c r="G9" s="28">
        <f>önk.kiad.!G9+'hivatal kiad.'!G9+'óvoda kiad.'!G9+'könyvtár kiad.'!G9</f>
        <v>0</v>
      </c>
      <c r="H9" s="28">
        <f>önk.kiad.!H9+'hivatal kiad.'!H9+'óvoda kiad.'!I9+'könyvtár kiad.'!H9</f>
        <v>0</v>
      </c>
      <c r="I9" s="6"/>
      <c r="J9" s="6"/>
      <c r="K9" s="14">
        <v>298100</v>
      </c>
      <c r="L9" s="14">
        <f>önk.kiad.!L9+'hivatal kiad.'!N9+'óvoda kiad.'!L9+'könyvtár kiad.'!L9</f>
        <v>977350</v>
      </c>
    </row>
    <row r="10" spans="1:986" x14ac:dyDescent="0.25">
      <c r="A10" s="133">
        <f t="shared" si="0"/>
        <v>4</v>
      </c>
      <c r="B10" s="27" t="s">
        <v>61</v>
      </c>
      <c r="C10" s="47" t="s">
        <v>52</v>
      </c>
      <c r="D10" s="47"/>
      <c r="E10" s="47"/>
      <c r="F10" s="47"/>
      <c r="G10" s="28">
        <f>önk.kiad.!G10+'hivatal kiad.'!G10+'óvoda kiad.'!G10+'könyvtár kiad.'!G10</f>
        <v>1962856</v>
      </c>
      <c r="H10" s="28">
        <f>önk.kiad.!H10+'hivatal kiad.'!H10+'óvoda kiad.'!H10+'könyvtár kiad.'!H10</f>
        <v>1962856</v>
      </c>
      <c r="I10" s="6"/>
      <c r="J10" s="6"/>
      <c r="K10" s="14">
        <v>1962856</v>
      </c>
      <c r="L10" s="14">
        <f>önk.kiad.!L10+'hivatal kiad.'!N10+'óvoda kiad.'!L10+'könyvtár kiad.'!L10</f>
        <v>1962856</v>
      </c>
    </row>
    <row r="11" spans="1:986" ht="23.25" customHeight="1" x14ac:dyDescent="0.25">
      <c r="A11" s="133">
        <f t="shared" si="0"/>
        <v>5</v>
      </c>
      <c r="B11" s="29" t="s">
        <v>120</v>
      </c>
      <c r="C11" s="432" t="s">
        <v>11</v>
      </c>
      <c r="D11" s="432"/>
      <c r="E11" s="432"/>
      <c r="F11" s="432"/>
      <c r="G11" s="28">
        <f>önk.kiad.!G11+'hivatal kiad.'!G11+'óvoda kiad.'!G11+'könyvtár kiad.'!G11</f>
        <v>9068000</v>
      </c>
      <c r="H11" s="28">
        <f>önk.kiad.!H11+'hivatal kiad.'!H11+'óvoda kiad.'!H11+'könyvtár kiad.'!H11</f>
        <v>9068000</v>
      </c>
      <c r="I11" s="6"/>
      <c r="J11" s="6"/>
      <c r="K11" s="14">
        <v>9068000</v>
      </c>
      <c r="L11" s="14">
        <f>önk.kiad.!L11+'hivatal kiad.'!N11+'óvoda kiad.'!L11+'könyvtár kiad.'!L11</f>
        <v>9068000</v>
      </c>
    </row>
    <row r="12" spans="1:986" ht="23.25" customHeight="1" x14ac:dyDescent="0.25">
      <c r="A12" s="133">
        <f t="shared" si="0"/>
        <v>6</v>
      </c>
      <c r="B12" s="29" t="s">
        <v>124</v>
      </c>
      <c r="C12" s="47" t="s">
        <v>57</v>
      </c>
      <c r="D12" s="47"/>
      <c r="E12" s="47"/>
      <c r="F12" s="47"/>
      <c r="G12" s="28">
        <f>önk.kiad.!G12+'hivatal kiad.'!G12+'óvoda kiad.'!G12+'könyvtár kiad.'!G12</f>
        <v>1048000</v>
      </c>
      <c r="H12" s="28">
        <f>önk.kiad.!H12+'hivatal kiad.'!H12+'óvoda kiad.'!H12+'könyvtár kiad.'!H12</f>
        <v>1048000</v>
      </c>
      <c r="I12" s="6"/>
      <c r="J12" s="6"/>
      <c r="K12" s="14">
        <v>1048000</v>
      </c>
      <c r="L12" s="14">
        <f>önk.kiad.!L12+'hivatal kiad.'!N12+'óvoda kiad.'!L12+'könyvtár kiad.'!L12</f>
        <v>1048000</v>
      </c>
    </row>
    <row r="13" spans="1:986" ht="28.9" customHeight="1" x14ac:dyDescent="0.25">
      <c r="A13" s="133">
        <f t="shared" si="0"/>
        <v>7</v>
      </c>
      <c r="B13" s="29" t="s">
        <v>121</v>
      </c>
      <c r="C13" s="432" t="s">
        <v>9</v>
      </c>
      <c r="D13" s="432"/>
      <c r="E13" s="432"/>
      <c r="F13" s="432"/>
      <c r="G13" s="28">
        <f>önk.kiad.!G13+'hivatal kiad.'!G13+'óvoda kiad.'!G13+'könyvtár kiad.'!G13</f>
        <v>3031180</v>
      </c>
      <c r="H13" s="28">
        <f>önk.kiad.!H13+'hivatal kiad.'!H13+'óvoda kiad.'!H13+'könyvtár kiad.'!H13</f>
        <v>3031180</v>
      </c>
      <c r="I13" s="6"/>
      <c r="J13" s="6"/>
      <c r="K13" s="14">
        <v>3031180</v>
      </c>
      <c r="L13" s="14">
        <f>önk.kiad.!L13+'hivatal kiad.'!N13+'óvoda kiad.'!L13+'könyvtár kiad.'!L13</f>
        <v>3031180</v>
      </c>
    </row>
    <row r="14" spans="1:986" ht="28.9" customHeight="1" x14ac:dyDescent="0.25">
      <c r="A14" s="133">
        <f t="shared" si="0"/>
        <v>8</v>
      </c>
      <c r="B14" s="29" t="s">
        <v>126</v>
      </c>
      <c r="C14" s="47" t="s">
        <v>10</v>
      </c>
      <c r="D14" s="47"/>
      <c r="E14" s="47"/>
      <c r="F14" s="47"/>
      <c r="G14" s="28">
        <f>önk.kiad.!G14+'hivatal kiad.'!G14+'óvoda kiad.'!G14+'könyvtár kiad.'!G14</f>
        <v>0</v>
      </c>
      <c r="H14" s="28">
        <f>önk.kiad.!H14+'hivatal kiad.'!H14+'óvoda kiad.'!H14+'könyvtár kiad.'!H14</f>
        <v>0</v>
      </c>
      <c r="I14" s="6"/>
      <c r="J14" s="6"/>
      <c r="K14" s="14">
        <v>779000</v>
      </c>
      <c r="L14" s="14">
        <f>önk.kiad.!L14+'hivatal kiad.'!N14+'óvoda kiad.'!L14+'könyvtár kiad.'!L14</f>
        <v>779000</v>
      </c>
    </row>
    <row r="15" spans="1:986" ht="28.9" customHeight="1" x14ac:dyDescent="0.25">
      <c r="A15" s="133">
        <f t="shared" si="0"/>
        <v>9</v>
      </c>
      <c r="B15" s="29" t="s">
        <v>184</v>
      </c>
      <c r="C15" s="31" t="s">
        <v>56</v>
      </c>
      <c r="D15" s="31"/>
      <c r="E15" s="31"/>
      <c r="F15" s="31"/>
      <c r="G15" s="28">
        <f>önk.kiad.!G15+'hivatal kiad.'!G15+'óvoda kiad.'!G15+'könyvtár kiad.'!G15</f>
        <v>2081000</v>
      </c>
      <c r="H15" s="28">
        <f>önk.kiad.!H15+'hivatal kiad.'!H15+'óvoda kiad.'!H15+'könyvtár kiad.'!H15</f>
        <v>2081000</v>
      </c>
      <c r="I15" s="6"/>
      <c r="J15" s="6"/>
      <c r="K15" s="14">
        <v>2805462</v>
      </c>
      <c r="L15" s="14">
        <f>önk.kiad.!L15+'hivatal kiad.'!N15+'óvoda kiad.'!L15+'könyvtár kiad.'!L15</f>
        <v>4391418</v>
      </c>
    </row>
    <row r="16" spans="1:986" x14ac:dyDescent="0.25">
      <c r="A16" s="133">
        <f t="shared" si="0"/>
        <v>10</v>
      </c>
      <c r="B16" s="29" t="s">
        <v>185</v>
      </c>
      <c r="C16" s="432" t="s">
        <v>14</v>
      </c>
      <c r="D16" s="432"/>
      <c r="E16" s="432"/>
      <c r="F16" s="432"/>
      <c r="G16" s="28">
        <f>önk.kiad.!G16+'hivatal kiad.'!G16+'óvoda kiad.'!G16+'könyvtár kiad.'!G16</f>
        <v>13674620</v>
      </c>
      <c r="H16" s="28">
        <f>önk.kiad.!H16+'hivatal kiad.'!H16+'óvoda kiad.'!H16+'könyvtár kiad.'!H16</f>
        <v>8802140</v>
      </c>
      <c r="I16" s="28">
        <f>önk.kiad.!I16+'hivatal kiad.'!I16+'óvoda kiad.'!I16+'könyvtár kiad.'!I16</f>
        <v>4872480</v>
      </c>
      <c r="J16" s="6"/>
      <c r="K16" s="14">
        <v>13674620</v>
      </c>
      <c r="L16" s="14">
        <f>önk.kiad.!L16+'hivatal kiad.'!N16+'óvoda kiad.'!L16+'könyvtár kiad.'!L16</f>
        <v>13610177</v>
      </c>
    </row>
    <row r="17" spans="1:12" s="24" customFormat="1" ht="25.5" x14ac:dyDescent="0.25">
      <c r="A17" s="133">
        <f t="shared" si="0"/>
        <v>11</v>
      </c>
      <c r="B17" s="29" t="s">
        <v>186</v>
      </c>
      <c r="C17" s="432" t="s">
        <v>13</v>
      </c>
      <c r="D17" s="432"/>
      <c r="E17" s="432"/>
      <c r="F17" s="432"/>
      <c r="G17" s="28">
        <f>önk.kiad.!G17+'hivatal kiad.'!G17+'óvoda kiad.'!G17+'könyvtár kiad.'!G17</f>
        <v>8156400</v>
      </c>
      <c r="H17" s="28">
        <f>önk.kiad.!H17+'hivatal kiad.'!H17+'óvoda kiad.'!H17+'könyvtár kiad.'!H17</f>
        <v>8156400</v>
      </c>
      <c r="I17" s="28">
        <f>önk.kiad.!I17+'hivatal kiad.'!I17+'óvoda kiad.'!I17+'könyvtár kiad.'!I17</f>
        <v>0</v>
      </c>
      <c r="J17" s="22"/>
      <c r="K17" s="129">
        <v>8426400</v>
      </c>
      <c r="L17" s="14">
        <f>önk.kiad.!L17+'hivatal kiad.'!N17+'óvoda kiad.'!L17+'könyvtár kiad.'!L17</f>
        <v>8819745</v>
      </c>
    </row>
    <row r="18" spans="1:12" ht="14.45" customHeight="1" x14ac:dyDescent="0.25">
      <c r="A18" s="133">
        <f t="shared" si="0"/>
        <v>12</v>
      </c>
      <c r="B18" s="29" t="s">
        <v>122</v>
      </c>
      <c r="C18" s="432" t="s">
        <v>60</v>
      </c>
      <c r="D18" s="432"/>
      <c r="E18" s="432"/>
      <c r="F18" s="432"/>
      <c r="G18" s="28">
        <f>önk.kiad.!G18+'hivatal kiad.'!G18+'óvoda kiad.'!G18+'könyvtár kiad.'!G18</f>
        <v>460000</v>
      </c>
      <c r="H18" s="28"/>
      <c r="I18" s="28">
        <f>önk.kiad.!I18+'hivatal kiad.'!H18+'óvoda kiad.'!I18+'könyvtár kiad.'!I18</f>
        <v>460000</v>
      </c>
      <c r="J18" s="6"/>
      <c r="K18" s="14">
        <v>460000</v>
      </c>
      <c r="L18" s="14">
        <f>önk.kiad.!L18+'hivatal kiad.'!N18+'óvoda kiad.'!L18+'könyvtár kiad.'!L18</f>
        <v>608227</v>
      </c>
    </row>
    <row r="19" spans="1:12" s="24" customFormat="1" ht="30" customHeight="1" x14ac:dyDescent="0.25">
      <c r="A19" s="134">
        <f t="shared" si="0"/>
        <v>13</v>
      </c>
      <c r="B19" s="38" t="s">
        <v>30</v>
      </c>
      <c r="C19" s="433" t="s">
        <v>92</v>
      </c>
      <c r="D19" s="433"/>
      <c r="E19" s="433"/>
      <c r="F19" s="433"/>
      <c r="G19" s="55">
        <f>SUM(G6:G18)</f>
        <v>331770610</v>
      </c>
      <c r="H19" s="55">
        <f>SUM(H6:H18)</f>
        <v>326438130</v>
      </c>
      <c r="I19" s="55">
        <f>SUM(I6:I18)</f>
        <v>5332480</v>
      </c>
      <c r="J19" s="82"/>
      <c r="K19" s="135">
        <f>SUM(K7:K18)</f>
        <v>331770610</v>
      </c>
      <c r="L19" s="135">
        <f>önk.kiad.!L19+'hivatal kiad.'!N19+'óvoda kiad.'!L19+'könyvtár kiad.'!L19</f>
        <v>332575777</v>
      </c>
    </row>
    <row r="20" spans="1:12" s="24" customFormat="1" ht="23.45" customHeight="1" x14ac:dyDescent="0.25">
      <c r="A20" s="134">
        <f t="shared" si="0"/>
        <v>14</v>
      </c>
      <c r="B20" s="38" t="s">
        <v>69</v>
      </c>
      <c r="C20" s="433" t="s">
        <v>12</v>
      </c>
      <c r="D20" s="433"/>
      <c r="E20" s="433"/>
      <c r="F20" s="433"/>
      <c r="G20" s="55">
        <f>önk.kiad.!G20+'hivatal kiad.'!G20+'óvoda kiad.'!G20+'könyvtár kiad.'!G20</f>
        <v>49938447.285000004</v>
      </c>
      <c r="H20" s="55">
        <f>önk.kiad.!H20+'hivatal kiad.'!H20+'óvoda kiad.'!H20+'könyvtár kiad.'!H20</f>
        <v>49015712.884999998</v>
      </c>
      <c r="I20" s="55">
        <f>önk.kiad.!I20+'hivatal kiad.'!I20+'óvoda kiad.'!I20+'könyvtár kiad.'!I20</f>
        <v>922734.4</v>
      </c>
      <c r="J20" s="82"/>
      <c r="K20" s="135">
        <v>49938447</v>
      </c>
      <c r="L20" s="135">
        <f>önk.kiad.!L20+'hivatal kiad.'!N20+'óvoda kiad.'!L20+'könyvtár kiad.'!L20</f>
        <v>50073237</v>
      </c>
    </row>
    <row r="21" spans="1:12" x14ac:dyDescent="0.25">
      <c r="A21" s="133">
        <f t="shared" si="0"/>
        <v>15</v>
      </c>
      <c r="B21" s="29" t="s">
        <v>43</v>
      </c>
      <c r="C21" s="432" t="s">
        <v>19</v>
      </c>
      <c r="D21" s="432"/>
      <c r="E21" s="432"/>
      <c r="F21" s="432"/>
      <c r="G21" s="28">
        <f>önk.kiad.!G21+'hivatal kiad.'!G21+'óvoda kiad.'!G21+'könyvtár kiad.'!G21</f>
        <v>3214803</v>
      </c>
      <c r="H21" s="28">
        <f>önk.kiad.!H21+'hivatal kiad.'!H21+'óvoda kiad.'!H21+'könyvtár kiad.'!H21</f>
        <v>3214803</v>
      </c>
      <c r="I21" s="28">
        <f>önk.kiad.!I21+'hivatal kiad.'!I21+'óvoda kiad.'!I21+'könyvtár kiad.'!I21</f>
        <v>0</v>
      </c>
      <c r="J21" s="6"/>
      <c r="K21" s="14">
        <v>3862803</v>
      </c>
      <c r="L21" s="14">
        <f>önk.kiad.!L21+'hivatal kiad.'!N21+'óvoda kiad.'!L21+'könyvtár kiad.'!L21</f>
        <v>3135318</v>
      </c>
    </row>
    <row r="22" spans="1:12" x14ac:dyDescent="0.25">
      <c r="A22" s="133">
        <f t="shared" si="0"/>
        <v>16</v>
      </c>
      <c r="B22" s="29" t="s">
        <v>44</v>
      </c>
      <c r="C22" s="47" t="s">
        <v>20</v>
      </c>
      <c r="D22" s="47"/>
      <c r="E22" s="47"/>
      <c r="F22" s="47"/>
      <c r="G22" s="28">
        <f>önk.kiad.!G22+'hivatal kiad.'!G22+'óvoda kiad.'!G22+'könyvtár kiad.'!G22</f>
        <v>64716978</v>
      </c>
      <c r="H22" s="28">
        <f>önk.kiad.!H22+'hivatal kiad.'!H22+'óvoda kiad.'!H22+'könyvtár kiad.'!H22</f>
        <v>52066978</v>
      </c>
      <c r="I22" s="28">
        <f>önk.kiad.!I22+'hivatal kiad.'!I22+'óvoda kiad.'!I22+'könyvtár kiad.'!I22</f>
        <v>12650000</v>
      </c>
      <c r="J22" s="6"/>
      <c r="K22" s="14">
        <v>64745068</v>
      </c>
      <c r="L22" s="14">
        <f>önk.kiad.!L22+'hivatal kiad.'!N22+'óvoda kiad.'!L22+'könyvtár kiad.'!L22</f>
        <v>72800747</v>
      </c>
    </row>
    <row r="23" spans="1:12" x14ac:dyDescent="0.25">
      <c r="A23" s="133">
        <f t="shared" si="0"/>
        <v>17</v>
      </c>
      <c r="B23" s="29" t="s">
        <v>45</v>
      </c>
      <c r="C23" s="432" t="s">
        <v>24</v>
      </c>
      <c r="D23" s="432"/>
      <c r="E23" s="432"/>
      <c r="F23" s="432"/>
      <c r="G23" s="28">
        <f>önk.kiad.!G23+'hivatal kiad.'!G23+'óvoda kiad.'!G23+'könyvtár kiad.'!G23</f>
        <v>1221925</v>
      </c>
      <c r="H23" s="28">
        <f>önk.kiad.!H23+'hivatal kiad.'!H23+'óvoda kiad.'!H23+'könyvtár kiad.'!H23</f>
        <v>1221925</v>
      </c>
      <c r="I23" s="28">
        <f>önk.kiad.!I23+'hivatal kiad.'!I23+'óvoda kiad.'!I23+'könyvtár kiad.'!I23</f>
        <v>0</v>
      </c>
      <c r="J23" s="6"/>
      <c r="K23" s="14">
        <v>1281925</v>
      </c>
      <c r="L23" s="14">
        <f>önk.kiad.!L23+'hivatal kiad.'!N23+'óvoda kiad.'!L23+'könyvtár kiad.'!L23</f>
        <v>1475058</v>
      </c>
    </row>
    <row r="24" spans="1:12" x14ac:dyDescent="0.25">
      <c r="A24" s="133">
        <f t="shared" si="0"/>
        <v>18</v>
      </c>
      <c r="B24" s="29" t="s">
        <v>116</v>
      </c>
      <c r="C24" s="432" t="s">
        <v>16</v>
      </c>
      <c r="D24" s="432"/>
      <c r="E24" s="432"/>
      <c r="F24" s="432"/>
      <c r="G24" s="28">
        <f>önk.kiad.!G24+'hivatal kiad.'!G24+'óvoda kiad.'!G24+'könyvtár kiad.'!G24</f>
        <v>2017461</v>
      </c>
      <c r="H24" s="28">
        <f>önk.kiad.!H24+'hivatal kiad.'!H24+'óvoda kiad.'!H24+'könyvtár kiad.'!H24</f>
        <v>2017461</v>
      </c>
      <c r="I24" s="28">
        <f>önk.kiad.!I24+'hivatal kiad.'!I24+'óvoda kiad.'!I24+'könyvtár kiad.'!I24</f>
        <v>0</v>
      </c>
      <c r="J24" s="6"/>
      <c r="K24" s="14">
        <v>2017461</v>
      </c>
      <c r="L24" s="14">
        <f>önk.kiad.!L24+'hivatal kiad.'!N24+'óvoda kiad.'!L24+'könyvtár kiad.'!L24</f>
        <v>2472376</v>
      </c>
    </row>
    <row r="25" spans="1:12" x14ac:dyDescent="0.25">
      <c r="A25" s="133">
        <f t="shared" si="0"/>
        <v>19</v>
      </c>
      <c r="B25" s="30" t="s">
        <v>46</v>
      </c>
      <c r="C25" s="432" t="s">
        <v>15</v>
      </c>
      <c r="D25" s="432"/>
      <c r="E25" s="432"/>
      <c r="F25" s="432"/>
      <c r="G25" s="28">
        <f>önk.kiad.!G25+'hivatal kiad.'!G25+'óvoda kiad.'!G25+'könyvtár kiad.'!G25</f>
        <v>17038008</v>
      </c>
      <c r="H25" s="28">
        <f>önk.kiad.!H25+'hivatal kiad.'!H25+'óvoda kiad.'!H25+'könyvtár kiad.'!H25</f>
        <v>17038008</v>
      </c>
      <c r="I25" s="28">
        <f>önk.kiad.!I25+'hivatal kiad.'!I25+'óvoda kiad.'!I25+'könyvtár kiad.'!I25</f>
        <v>0</v>
      </c>
      <c r="J25" s="6"/>
      <c r="K25" s="14">
        <v>17038008</v>
      </c>
      <c r="L25" s="14">
        <f>önk.kiad.!L25+'hivatal kiad.'!N25+'óvoda kiad.'!L25+'könyvtár kiad.'!L25</f>
        <v>17576253</v>
      </c>
    </row>
    <row r="26" spans="1:12" x14ac:dyDescent="0.25">
      <c r="A26" s="133">
        <f t="shared" si="0"/>
        <v>20</v>
      </c>
      <c r="B26" s="30" t="s">
        <v>47</v>
      </c>
      <c r="C26" s="432" t="s">
        <v>18</v>
      </c>
      <c r="D26" s="432"/>
      <c r="E26" s="432"/>
      <c r="F26" s="432"/>
      <c r="G26" s="28">
        <f>önk.kiad.!G26+'hivatal kiad.'!G26+'óvoda kiad.'!G26+'könyvtár kiad.'!G26</f>
        <v>3147244</v>
      </c>
      <c r="H26" s="28">
        <f>önk.kiad.!H26+'hivatal kiad.'!H26+'óvoda kiad.'!H26+'könyvtár kiad.'!H26</f>
        <v>3147244</v>
      </c>
      <c r="I26" s="28">
        <f>önk.kiad.!I26+'hivatal kiad.'!I26+'óvoda kiad.'!I26+'könyvtár kiad.'!I26</f>
        <v>0</v>
      </c>
      <c r="J26" s="6"/>
      <c r="K26" s="14">
        <v>3147244</v>
      </c>
      <c r="L26" s="14">
        <f>önk.kiad.!L26+'hivatal kiad.'!N26+'óvoda kiad.'!L26+'könyvtár kiad.'!L26</f>
        <v>1932802</v>
      </c>
    </row>
    <row r="27" spans="1:12" x14ac:dyDescent="0.25">
      <c r="A27" s="133">
        <f t="shared" si="0"/>
        <v>21</v>
      </c>
      <c r="B27" s="30" t="s">
        <v>230</v>
      </c>
      <c r="C27" s="80" t="s">
        <v>229</v>
      </c>
      <c r="D27" s="80"/>
      <c r="E27" s="80"/>
      <c r="F27" s="80"/>
      <c r="G27" s="28">
        <f>önk.kiad.!G27+'hivatal kiad.'!G27+'óvoda kiad.'!G27+'könyvtár kiad.'!G27</f>
        <v>1400000</v>
      </c>
      <c r="H27" s="28">
        <f>önk.kiad.!H27+'hivatal kiad.'!H27+'óvoda kiad.'!H27+'könyvtár kiad.'!H27</f>
        <v>0</v>
      </c>
      <c r="I27" s="28">
        <f>önk.kiad.!I27+'hivatal kiad.'!I27+'óvoda kiad.'!I27+'könyvtár kiad.'!I27</f>
        <v>1400000</v>
      </c>
      <c r="J27" s="6"/>
      <c r="K27" s="14">
        <v>1400000</v>
      </c>
      <c r="L27" s="14">
        <f>önk.kiad.!L27+'hivatal kiad.'!N27+'óvoda kiad.'!L27+'könyvtár kiad.'!L27</f>
        <v>1400000</v>
      </c>
    </row>
    <row r="28" spans="1:12" x14ac:dyDescent="0.25">
      <c r="A28" s="133">
        <f t="shared" si="0"/>
        <v>22</v>
      </c>
      <c r="B28" s="30" t="s">
        <v>48</v>
      </c>
      <c r="C28" s="432" t="s">
        <v>22</v>
      </c>
      <c r="D28" s="432"/>
      <c r="E28" s="432"/>
      <c r="F28" s="432"/>
      <c r="G28" s="28">
        <f>önk.kiad.!G28+'hivatal kiad.'!G28+'óvoda kiad.'!G28+'könyvtár kiad.'!G28</f>
        <v>20547205</v>
      </c>
      <c r="H28" s="28">
        <f>önk.kiad.!H28+'hivatal kiad.'!H28+'óvoda kiad.'!H28+'könyvtár kiad.'!H28</f>
        <v>20547205</v>
      </c>
      <c r="I28" s="28">
        <f>önk.kiad.!I28+'hivatal kiad.'!I28+'óvoda kiad.'!I28+'könyvtár kiad.'!I28</f>
        <v>0</v>
      </c>
      <c r="J28" s="6"/>
      <c r="K28" s="14">
        <v>20547205</v>
      </c>
      <c r="L28" s="14">
        <f>önk.kiad.!L28+'hivatal kiad.'!N28+'óvoda kiad.'!L28+'könyvtár kiad.'!L28</f>
        <v>21516053</v>
      </c>
    </row>
    <row r="29" spans="1:12" x14ac:dyDescent="0.25">
      <c r="A29" s="133">
        <f t="shared" si="0"/>
        <v>23</v>
      </c>
      <c r="B29" s="30" t="s">
        <v>50</v>
      </c>
      <c r="C29" s="432" t="s">
        <v>17</v>
      </c>
      <c r="D29" s="432"/>
      <c r="E29" s="432"/>
      <c r="F29" s="432"/>
      <c r="G29" s="28">
        <f>önk.kiad.!G29+'hivatal kiad.'!G29+'óvoda kiad.'!G29+'könyvtár kiad.'!G29</f>
        <v>29958482</v>
      </c>
      <c r="H29" s="28">
        <f>önk.kiad.!H29+'hivatal kiad.'!H29+'óvoda kiad.'!H29+'könyvtár kiad.'!H29</f>
        <v>29958482</v>
      </c>
      <c r="I29" s="28">
        <f>önk.kiad.!I29+'hivatal kiad.'!I29+'óvoda kiad.'!I29+'könyvtár kiad.'!I29</f>
        <v>0</v>
      </c>
      <c r="J29" s="6"/>
      <c r="K29" s="14">
        <v>29948895</v>
      </c>
      <c r="L29" s="14">
        <f>önk.kiad.!L29+'hivatal kiad.'!N29+'óvoda kiad.'!L29+'könyvtár kiad.'!L29</f>
        <v>29339884</v>
      </c>
    </row>
    <row r="30" spans="1:12" x14ac:dyDescent="0.25">
      <c r="A30" s="133">
        <f t="shared" si="0"/>
        <v>24</v>
      </c>
      <c r="B30" s="30" t="s">
        <v>49</v>
      </c>
      <c r="C30" s="47" t="s">
        <v>21</v>
      </c>
      <c r="D30" s="47"/>
      <c r="E30" s="47"/>
      <c r="F30" s="47"/>
      <c r="G30" s="28">
        <f>önk.kiad.!G30+'hivatal kiad.'!G30+'óvoda kiad.'!G30+'könyvtár kiad.'!G30</f>
        <v>250000</v>
      </c>
      <c r="H30" s="28">
        <f>önk.kiad.!H30+'hivatal kiad.'!H30+'óvoda kiad.'!H30+'könyvtár kiad.'!H30</f>
        <v>250000</v>
      </c>
      <c r="I30" s="28">
        <f>önk.kiad.!I30+'hivatal kiad.'!I30+'óvoda kiad.'!I30+'könyvtár kiad.'!I30</f>
        <v>0</v>
      </c>
      <c r="J30" s="6"/>
      <c r="K30" s="14">
        <v>299585</v>
      </c>
      <c r="L30" s="14">
        <f>önk.kiad.!L30+'hivatal kiad.'!N30+'óvoda kiad.'!L30+'könyvtár kiad.'!L30</f>
        <v>398750</v>
      </c>
    </row>
    <row r="31" spans="1:12" x14ac:dyDescent="0.25">
      <c r="A31" s="133">
        <f t="shared" si="0"/>
        <v>25</v>
      </c>
      <c r="B31" s="30" t="s">
        <v>117</v>
      </c>
      <c r="C31" s="432" t="s">
        <v>23</v>
      </c>
      <c r="D31" s="432"/>
      <c r="E31" s="432"/>
      <c r="F31" s="432"/>
      <c r="G31" s="28">
        <f>önk.kiad.!G31+'hivatal kiad.'!G31+'óvoda kiad.'!G31+'könyvtár kiad.'!G31</f>
        <v>27976164</v>
      </c>
      <c r="H31" s="28">
        <f>önk.kiad.!H31+'hivatal kiad.'!H31+'óvoda kiad.'!H31+'könyvtár kiad.'!H31</f>
        <v>26376164</v>
      </c>
      <c r="I31" s="28">
        <f>önk.kiad.!I31+'hivatal kiad.'!I31+'óvoda kiad.'!I31+'könyvtár kiad.'!I31</f>
        <v>1600000</v>
      </c>
      <c r="J31" s="6"/>
      <c r="K31" s="14">
        <v>25376276</v>
      </c>
      <c r="L31" s="14">
        <f>önk.kiad.!L31+'hivatal kiad.'!N31+'óvoda kiad.'!L31+'könyvtár kiad.'!L31</f>
        <v>27053896</v>
      </c>
    </row>
    <row r="32" spans="1:12" x14ac:dyDescent="0.25">
      <c r="A32" s="133">
        <f t="shared" si="0"/>
        <v>26</v>
      </c>
      <c r="B32" s="49" t="s">
        <v>58</v>
      </c>
      <c r="C32" s="432" t="s">
        <v>59</v>
      </c>
      <c r="D32" s="432"/>
      <c r="E32" s="432"/>
      <c r="F32" s="432"/>
      <c r="G32" s="28">
        <f>önk.kiad.!G32+'hivatal kiad.'!G32+'óvoda kiad.'!G32+'könyvtár kiad.'!G32</f>
        <v>2020000</v>
      </c>
      <c r="H32" s="28">
        <f>önk.kiad.!H32+'hivatal kiad.'!H32+'óvoda kiad.'!H32+'könyvtár kiad.'!H32</f>
        <v>2020000</v>
      </c>
      <c r="I32" s="28">
        <f>önk.kiad.!I32+'hivatal kiad.'!I32+'óvoda kiad.'!I32+'könyvtár kiad.'!I32</f>
        <v>0</v>
      </c>
      <c r="J32" s="6"/>
      <c r="K32" s="14">
        <v>17685000</v>
      </c>
      <c r="L32" s="14">
        <f>önk.kiad.!L32+'hivatal kiad.'!N32+'óvoda kiad.'!L32+'könyvtár kiad.'!L32</f>
        <v>20785000</v>
      </c>
    </row>
    <row r="33" spans="1:13" x14ac:dyDescent="0.25">
      <c r="A33" s="250">
        <f t="shared" si="0"/>
        <v>27</v>
      </c>
      <c r="B33" s="30" t="s">
        <v>300</v>
      </c>
      <c r="C33" s="251" t="s">
        <v>299</v>
      </c>
      <c r="D33" s="251"/>
      <c r="E33" s="251"/>
      <c r="F33" s="251"/>
      <c r="G33" s="83"/>
      <c r="H33" s="28"/>
      <c r="I33" s="28"/>
      <c r="J33" s="6"/>
      <c r="K33" s="14"/>
      <c r="L33" s="14">
        <f>önk.kiad.!L33+'hivatal kiad.'!N33+'óvoda kiad.'!L33+'könyvtár kiad.'!L33</f>
        <v>5</v>
      </c>
    </row>
    <row r="34" spans="1:13" x14ac:dyDescent="0.25">
      <c r="A34" s="134">
        <v>28</v>
      </c>
      <c r="B34" s="38" t="s">
        <v>29</v>
      </c>
      <c r="C34" s="433" t="s">
        <v>93</v>
      </c>
      <c r="D34" s="433"/>
      <c r="E34" s="433"/>
      <c r="F34" s="433"/>
      <c r="G34" s="39">
        <f>SUM(G21:G32)</f>
        <v>173508270</v>
      </c>
      <c r="H34" s="39">
        <f>SUM(H21:H32)</f>
        <v>157858270</v>
      </c>
      <c r="I34" s="39">
        <f>SUM(I21:I32)</f>
        <v>15650000</v>
      </c>
      <c r="J34" s="82"/>
      <c r="K34" s="128">
        <f>SUM(K21:K32)</f>
        <v>187349470</v>
      </c>
      <c r="L34" s="128">
        <f>önk.kiad.!L34+'hivatal kiad.'!N34+'óvoda kiad.'!L34+'könyvtár kiad.'!L34</f>
        <v>199886142</v>
      </c>
    </row>
    <row r="35" spans="1:13" x14ac:dyDescent="0.25">
      <c r="A35" s="133">
        <f t="shared" si="0"/>
        <v>29</v>
      </c>
      <c r="B35" s="29" t="s">
        <v>187</v>
      </c>
      <c r="C35" s="44" t="s">
        <v>26</v>
      </c>
      <c r="D35" s="41"/>
      <c r="E35" s="41"/>
      <c r="F35" s="41"/>
      <c r="G35" s="50"/>
      <c r="H35" s="50">
        <f>önk.kiad.!H35+'hivatal kiad.'!H34+'óvoda kiad.'!H35+'könyvtár kiad.'!H35</f>
        <v>10635000</v>
      </c>
      <c r="I35" s="50">
        <f>önk.kiad.!I35+'hivatal kiad.'!I34+'óvoda kiad.'!I35+'könyvtár kiad.'!I35</f>
        <v>0</v>
      </c>
      <c r="J35" s="6"/>
      <c r="K35" s="14">
        <v>0</v>
      </c>
      <c r="L35" s="14">
        <f>önk.kiad.!L35+'hivatal kiad.'!N35+'óvoda kiad.'!L35+'könyvtár kiad.'!L35</f>
        <v>0</v>
      </c>
    </row>
    <row r="36" spans="1:13" x14ac:dyDescent="0.25">
      <c r="A36" s="133">
        <f t="shared" si="0"/>
        <v>30</v>
      </c>
      <c r="B36" s="29" t="s">
        <v>188</v>
      </c>
      <c r="C36" s="44" t="s">
        <v>25</v>
      </c>
      <c r="D36" s="46"/>
      <c r="E36" s="46"/>
      <c r="F36" s="46"/>
      <c r="G36" s="50">
        <f>önk.kiad.!G36+'hivatal kiad.'!G35+'óvoda kiad.'!G36+'könyvtár kiad.'!G36</f>
        <v>16540000</v>
      </c>
      <c r="H36" s="50">
        <f>önk.kiad.!H36+'hivatal kiad.'!H35+'óvoda kiad.'!H36+'könyvtár kiad.'!H36</f>
        <v>15756800</v>
      </c>
      <c r="I36" s="50">
        <f>önk.kiad.!I36+'hivatal kiad.'!I35+'óvoda kiad.'!I36+'könyvtár kiad.'!I36</f>
        <v>783200</v>
      </c>
      <c r="J36" s="6"/>
      <c r="K36" s="14">
        <v>16540000</v>
      </c>
      <c r="L36" s="14">
        <f>önk.kiad.!L36+'hivatal kiad.'!N36+'óvoda kiad.'!L36+'könyvtár kiad.'!L36</f>
        <v>11145000</v>
      </c>
    </row>
    <row r="37" spans="1:13" x14ac:dyDescent="0.25">
      <c r="A37" s="134">
        <f t="shared" si="0"/>
        <v>31</v>
      </c>
      <c r="B37" s="38" t="s">
        <v>108</v>
      </c>
      <c r="C37" s="214" t="s">
        <v>95</v>
      </c>
      <c r="D37" s="214"/>
      <c r="E37" s="214"/>
      <c r="F37" s="214"/>
      <c r="G37" s="39">
        <f>SUM(G35:G36)</f>
        <v>16540000</v>
      </c>
      <c r="H37" s="39">
        <f>SUM(H35:H36)</f>
        <v>26391800</v>
      </c>
      <c r="I37" s="39">
        <f>SUM(I35:I36)</f>
        <v>783200</v>
      </c>
      <c r="J37" s="82"/>
      <c r="K37" s="128">
        <f>SUM(K35:K36)</f>
        <v>16540000</v>
      </c>
      <c r="L37" s="128">
        <f>önk.kiad.!L37+'hivatal kiad.'!N37+'óvoda kiad.'!L37+'könyvtár kiad.'!L37</f>
        <v>11145000</v>
      </c>
    </row>
    <row r="38" spans="1:13" x14ac:dyDescent="0.25">
      <c r="A38" s="133">
        <f t="shared" si="0"/>
        <v>32</v>
      </c>
      <c r="B38" s="149" t="s">
        <v>274</v>
      </c>
      <c r="C38" s="150" t="s">
        <v>275</v>
      </c>
      <c r="D38" s="150"/>
      <c r="E38" s="150"/>
      <c r="F38" s="150"/>
      <c r="G38" s="151"/>
      <c r="H38" s="151"/>
      <c r="I38" s="151"/>
      <c r="J38" s="152"/>
      <c r="K38" s="153">
        <v>2357139</v>
      </c>
      <c r="L38" s="14">
        <f>önk.kiad.!L38+'hivatal kiad.'!N38+'óvoda kiad.'!L38+'könyvtár kiad.'!L38</f>
        <v>2260200</v>
      </c>
    </row>
    <row r="39" spans="1:13" x14ac:dyDescent="0.25">
      <c r="A39" s="133">
        <f t="shared" si="0"/>
        <v>33</v>
      </c>
      <c r="B39" s="29" t="s">
        <v>189</v>
      </c>
      <c r="C39" s="44" t="s">
        <v>28</v>
      </c>
      <c r="D39" s="46"/>
      <c r="E39" s="46"/>
      <c r="F39" s="46"/>
      <c r="G39" s="50">
        <f>önk.kiad.!G39+'hivatal kiad.'!G37+'óvoda kiad.'!G38+'könyvtár kiad.'!G38</f>
        <v>800000</v>
      </c>
      <c r="H39" s="50">
        <f>önk.kiad.!H39+'hivatal kiad.'!H37+'óvoda kiad.'!H38+'könyvtár kiad.'!H38</f>
        <v>0</v>
      </c>
      <c r="I39" s="50">
        <f>önk.kiad.!I39+'hivatal kiad.'!I37+'óvoda kiad.'!I38+'könyvtár kiad.'!I38</f>
        <v>800000</v>
      </c>
      <c r="J39" s="6"/>
      <c r="K39" s="14">
        <v>800000</v>
      </c>
      <c r="L39" s="14">
        <f>önk.kiad.!L39+'hivatal kiad.'!N39+'óvoda kiad.'!L39+'könyvtár kiad.'!L39</f>
        <v>1371939</v>
      </c>
    </row>
    <row r="40" spans="1:13" x14ac:dyDescent="0.25">
      <c r="A40" s="133">
        <f t="shared" si="0"/>
        <v>34</v>
      </c>
      <c r="B40" s="29" t="s">
        <v>190</v>
      </c>
      <c r="C40" s="44" t="s">
        <v>39</v>
      </c>
      <c r="D40" s="46"/>
      <c r="E40" s="46"/>
      <c r="F40" s="46"/>
      <c r="G40" s="50">
        <f>önk.kiad.!G40+'hivatal kiad.'!G38+'óvoda kiad.'!G39+'könyvtár kiad.'!G39</f>
        <v>31033000</v>
      </c>
      <c r="H40" s="50">
        <f>önk.kiad.!H40+'hivatal kiad.'!H38+'óvoda kiad.'!H39+'könyvtár kiad.'!H39</f>
        <v>5500000</v>
      </c>
      <c r="I40" s="50">
        <f>önk.kiad.!I40+'hivatal kiad.'!I38+'óvoda kiad.'!I39+'könyvtár kiad.'!I39</f>
        <v>25533000</v>
      </c>
      <c r="J40" s="6"/>
      <c r="K40" s="14">
        <v>31033000</v>
      </c>
      <c r="L40" s="14">
        <f>önk.kiad.!L40+'hivatal kiad.'!N40+'óvoda kiad.'!L40+'könyvtár kiad.'!L40</f>
        <v>31033000</v>
      </c>
    </row>
    <row r="41" spans="1:13" x14ac:dyDescent="0.25">
      <c r="A41" s="133">
        <f t="shared" si="0"/>
        <v>35</v>
      </c>
      <c r="B41" s="29" t="s">
        <v>128</v>
      </c>
      <c r="C41" s="44" t="s">
        <v>127</v>
      </c>
      <c r="D41" s="46"/>
      <c r="E41" s="46"/>
      <c r="F41" s="46"/>
      <c r="G41" s="50">
        <f>önk.kiad.!G41+'hivatal kiad.'!G39+'óvoda kiad.'!G40+'könyvtár kiad.'!G40</f>
        <v>65150286</v>
      </c>
      <c r="H41" s="50">
        <f>önk.kiad.!H41+'hivatal kiad.'!H39+'óvoda kiad.'!H40+'könyvtár kiad.'!H40</f>
        <v>65150286</v>
      </c>
      <c r="I41" s="50">
        <f>önk.kiad.!I41+'hivatal kiad.'!I39+'óvoda kiad.'!I40+'könyvtár kiad.'!I40</f>
        <v>0</v>
      </c>
      <c r="J41" s="6"/>
      <c r="K41" s="14">
        <v>78073474</v>
      </c>
      <c r="L41" s="14">
        <f>önk.kiad.!L41+'hivatal kiad.'!N41+'óvoda kiad.'!L41+'könyvtár kiad.'!L41</f>
        <v>113913027</v>
      </c>
    </row>
    <row r="42" spans="1:13" x14ac:dyDescent="0.25">
      <c r="A42" s="134">
        <f t="shared" si="0"/>
        <v>36</v>
      </c>
      <c r="B42" s="51" t="s">
        <v>96</v>
      </c>
      <c r="C42" s="214" t="s">
        <v>97</v>
      </c>
      <c r="D42" s="214"/>
      <c r="E42" s="214"/>
      <c r="F42" s="214"/>
      <c r="G42" s="39">
        <f>SUM(G39:G41)</f>
        <v>96983286</v>
      </c>
      <c r="H42" s="39">
        <f>SUM(H39:H41)</f>
        <v>70650286</v>
      </c>
      <c r="I42" s="39">
        <f>SUM(I39:I41)</f>
        <v>26333000</v>
      </c>
      <c r="J42" s="82"/>
      <c r="K42" s="128">
        <f>SUM(K38:K41)</f>
        <v>112263613</v>
      </c>
      <c r="L42" s="297">
        <f>önk.kiad.!L42+'hivatal kiad.'!N41+'óvoda kiad.'!L41+'könyvtár kiad.'!L41</f>
        <v>148578166</v>
      </c>
      <c r="M42" s="127"/>
    </row>
    <row r="43" spans="1:13" x14ac:dyDescent="0.25">
      <c r="A43" s="133">
        <f t="shared" si="0"/>
        <v>37</v>
      </c>
      <c r="B43" s="154" t="s">
        <v>277</v>
      </c>
      <c r="C43" s="150" t="s">
        <v>278</v>
      </c>
      <c r="D43" s="150"/>
      <c r="E43" s="150"/>
      <c r="F43" s="150"/>
      <c r="G43" s="151"/>
      <c r="H43" s="151"/>
      <c r="I43" s="151"/>
      <c r="J43" s="152"/>
      <c r="K43" s="153">
        <v>49669992</v>
      </c>
      <c r="L43" s="298">
        <f>önk.kiad.!L43+'hivatal kiad.'!N42+'óvoda kiad.'!L42+'könyvtár kiad.'!L42</f>
        <v>237424186</v>
      </c>
    </row>
    <row r="44" spans="1:13" x14ac:dyDescent="0.25">
      <c r="A44" s="250">
        <f t="shared" si="0"/>
        <v>38</v>
      </c>
      <c r="B44" s="260" t="s">
        <v>286</v>
      </c>
      <c r="C44" s="261" t="s">
        <v>287</v>
      </c>
      <c r="D44" s="150"/>
      <c r="E44" s="150"/>
      <c r="F44" s="150"/>
      <c r="G44" s="151"/>
      <c r="H44" s="151"/>
      <c r="I44" s="151"/>
      <c r="J44" s="152"/>
      <c r="K44" s="153"/>
      <c r="L44" s="298">
        <f>önk.kiad.!L44+'hivatal kiad.'!N43+'óvoda kiad.'!L43+'könyvtár kiad.'!L43</f>
        <v>589913</v>
      </c>
    </row>
    <row r="45" spans="1:13" x14ac:dyDescent="0.25">
      <c r="A45" s="133">
        <f t="shared" si="0"/>
        <v>39</v>
      </c>
      <c r="B45" s="29" t="s">
        <v>191</v>
      </c>
      <c r="C45" s="44" t="s">
        <v>71</v>
      </c>
      <c r="D45" s="46"/>
      <c r="E45" s="46"/>
      <c r="F45" s="46"/>
      <c r="G45" s="50">
        <f>önk.kiad.!G45+'hivatal kiad.'!G41+'óvoda kiad.'!G44+'könyvtár kiad.'!G43</f>
        <v>9915355</v>
      </c>
      <c r="H45" s="50">
        <f>önk.kiad.!H45+'hivatal kiad.'!H41+'óvoda kiad.'!H44+'könyvtár kiad.'!H43</f>
        <v>0</v>
      </c>
      <c r="I45" s="50">
        <f>önk.kiad.!I45+'hivatal kiad.'!I41+'óvoda kiad.'!I44+'könyvtár kiad.'!I43</f>
        <v>9915355</v>
      </c>
      <c r="J45" s="6"/>
      <c r="K45" s="14">
        <v>12275355</v>
      </c>
      <c r="L45" s="298">
        <f>önk.kiad.!L45+'hivatal kiad.'!N44+'óvoda kiad.'!L44+'könyvtár kiad.'!L44</f>
        <v>20572038</v>
      </c>
    </row>
    <row r="46" spans="1:13" x14ac:dyDescent="0.25">
      <c r="A46" s="133">
        <f t="shared" si="0"/>
        <v>40</v>
      </c>
      <c r="B46" s="29" t="s">
        <v>192</v>
      </c>
      <c r="C46" s="44" t="s">
        <v>34</v>
      </c>
      <c r="D46" s="46"/>
      <c r="E46" s="46"/>
      <c r="F46" s="46"/>
      <c r="G46" s="50">
        <f>önk.kiad.!G46+'hivatal kiad.'!G42+'óvoda kiad.'!G45+'könyvtár kiad.'!G44</f>
        <v>2677146</v>
      </c>
      <c r="H46" s="50">
        <f>önk.kiad.!H46+'hivatal kiad.'!H42+'óvoda kiad.'!H45+'könyvtár kiad.'!H44</f>
        <v>0</v>
      </c>
      <c r="I46" s="50">
        <f>önk.kiad.!I46+'hivatal kiad.'!I42+'óvoda kiad.'!I45+'könyvtár kiad.'!I44</f>
        <v>2677146</v>
      </c>
      <c r="J46" s="6"/>
      <c r="K46" s="14">
        <v>3317146</v>
      </c>
      <c r="L46" s="298">
        <f>önk.kiad.!L46+'hivatal kiad.'!N45+'óvoda kiad.'!L45+'könyvtár kiad.'!L45</f>
        <v>4514705</v>
      </c>
    </row>
    <row r="47" spans="1:13" x14ac:dyDescent="0.25">
      <c r="A47" s="134">
        <f t="shared" si="0"/>
        <v>41</v>
      </c>
      <c r="B47" s="38" t="s">
        <v>98</v>
      </c>
      <c r="C47" s="214" t="s">
        <v>99</v>
      </c>
      <c r="D47" s="214"/>
      <c r="E47" s="214"/>
      <c r="F47" s="214"/>
      <c r="G47" s="39">
        <f>SUM(G45:G46)</f>
        <v>12592501</v>
      </c>
      <c r="H47" s="39">
        <f>SUM(H45:H46)</f>
        <v>0</v>
      </c>
      <c r="I47" s="39">
        <f>SUM(I45:I46)</f>
        <v>12592501</v>
      </c>
      <c r="J47" s="82"/>
      <c r="K47" s="128">
        <f>SUM(K43:K46)</f>
        <v>65262493</v>
      </c>
      <c r="L47" s="128">
        <f>SUM(L43:L46)</f>
        <v>263100842</v>
      </c>
    </row>
    <row r="48" spans="1:13" x14ac:dyDescent="0.25">
      <c r="A48" s="133">
        <f t="shared" si="0"/>
        <v>42</v>
      </c>
      <c r="B48" s="29" t="s">
        <v>193</v>
      </c>
      <c r="C48" s="44" t="s">
        <v>33</v>
      </c>
      <c r="D48" s="46"/>
      <c r="E48" s="46"/>
      <c r="F48" s="46"/>
      <c r="G48" s="50">
        <f>önk.kiad.!G48+'hivatal kiad.'!G47+'óvoda kiad.'!G47+'könyvtár kiad.'!G47</f>
        <v>207448620</v>
      </c>
      <c r="H48" s="50">
        <f>önk.kiad.!H48+'hivatal kiad.'!H47+'óvoda kiad.'!H47+'könyvtár kiad.'!H47</f>
        <v>187487989</v>
      </c>
      <c r="I48" s="50">
        <f>önk.kiad.!I48+'hivatal kiad.'!I47+'óvoda kiad.'!I47+'könyvtár kiad.'!I47</f>
        <v>19960631</v>
      </c>
      <c r="J48" s="6"/>
      <c r="K48" s="14">
        <v>157778628</v>
      </c>
      <c r="L48" s="14">
        <f>önk.kiad.!L48+'hivatal kiad.'!N48+'óvoda kiad.'!L48+'könyvtár kiad.'!L48</f>
        <v>66225307</v>
      </c>
    </row>
    <row r="49" spans="1:986" x14ac:dyDescent="0.25">
      <c r="A49" s="133">
        <f t="shared" si="0"/>
        <v>43</v>
      </c>
      <c r="B49" s="29" t="s">
        <v>119</v>
      </c>
      <c r="C49" s="44" t="s">
        <v>35</v>
      </c>
      <c r="D49" s="44"/>
      <c r="E49" s="44"/>
      <c r="F49" s="44"/>
      <c r="G49" s="50">
        <f>önk.kiad.!G49+'hivatal kiad.'!G46+'óvoda kiad.'!G48+'könyvtár kiad.'!G47</f>
        <v>58201181</v>
      </c>
      <c r="H49" s="50">
        <f>önk.kiad.!H49+'hivatal kiad.'!H46+'óvoda kiad.'!H48+'könyvtár kiad.'!H47</f>
        <v>49811811.023622043</v>
      </c>
      <c r="I49" s="50">
        <f>önk.kiad.!I49+'hivatal kiad.'!I46+'óvoda kiad.'!I48+'könyvtár kiad.'!I47</f>
        <v>8389370.0787401572</v>
      </c>
      <c r="J49" s="6"/>
      <c r="K49" s="14">
        <v>41875871</v>
      </c>
      <c r="L49" s="14">
        <f>önk.kiad.!L49+'hivatal kiad.'!N49+'óvoda kiad.'!L49+'könyvtár kiad.'!L49</f>
        <v>41195558</v>
      </c>
    </row>
    <row r="50" spans="1:986" x14ac:dyDescent="0.25">
      <c r="A50" s="134">
        <f t="shared" si="0"/>
        <v>44</v>
      </c>
      <c r="B50" s="38" t="s">
        <v>100</v>
      </c>
      <c r="C50" s="214" t="s">
        <v>101</v>
      </c>
      <c r="D50" s="214"/>
      <c r="E50" s="214"/>
      <c r="F50" s="214"/>
      <c r="G50" s="39">
        <f>SUM(G48:G49)</f>
        <v>265649801</v>
      </c>
      <c r="H50" s="39">
        <f>SUM(H48:H49)</f>
        <v>237299800.02362204</v>
      </c>
      <c r="I50" s="39">
        <f>SUM(I48:I49)</f>
        <v>28350001.078740157</v>
      </c>
      <c r="J50" s="82"/>
      <c r="K50" s="128">
        <f>SUM(K48:K49)</f>
        <v>199654499</v>
      </c>
      <c r="L50" s="128">
        <f>önk.kiad.!L50+'hivatal kiad.'!N50+'óvoda kiad.'!L50+'könyvtár kiad.'!L50</f>
        <v>107420865</v>
      </c>
    </row>
    <row r="51" spans="1:986" ht="25.5" x14ac:dyDescent="0.25">
      <c r="A51" s="133">
        <f t="shared" si="0"/>
        <v>45</v>
      </c>
      <c r="B51" s="29" t="s">
        <v>194</v>
      </c>
      <c r="C51" s="44" t="s">
        <v>123</v>
      </c>
      <c r="D51" s="44"/>
      <c r="E51" s="44"/>
      <c r="F51" s="44"/>
      <c r="G51" s="50">
        <f>önk.kiad.!G51+'hivatal kiad.'!G48+'óvoda kiad.'!G50+'könyvtár kiad.'!G50</f>
        <v>6000000</v>
      </c>
      <c r="H51" s="50">
        <f>önk.kiad.!H51+'hivatal kiad.'!H48+'óvoda kiad.'!H50+'könyvtár kiad.'!H50</f>
        <v>6000000</v>
      </c>
      <c r="I51" s="50">
        <f>önk.kiad.!I51+'hivatal kiad.'!I48+'óvoda kiad.'!I50+'könyvtár kiad.'!I50</f>
        <v>0</v>
      </c>
      <c r="J51" s="6"/>
      <c r="K51" s="14">
        <v>6000000</v>
      </c>
      <c r="L51" s="14">
        <f>önk.kiad.!L51+'hivatal kiad.'!N51+'óvoda kiad.'!L51+'könyvtár kiad.'!L51</f>
        <v>6000000</v>
      </c>
    </row>
    <row r="52" spans="1:986" x14ac:dyDescent="0.25">
      <c r="A52" s="134">
        <f t="shared" si="0"/>
        <v>46</v>
      </c>
      <c r="B52" s="38" t="s">
        <v>102</v>
      </c>
      <c r="C52" s="214" t="s">
        <v>103</v>
      </c>
      <c r="D52" s="214"/>
      <c r="E52" s="214"/>
      <c r="F52" s="214"/>
      <c r="G52" s="39">
        <f>SUM(G51)</f>
        <v>6000000</v>
      </c>
      <c r="H52" s="39">
        <f>SUM(H51)</f>
        <v>6000000</v>
      </c>
      <c r="I52" s="39">
        <f>SUM(I51)</f>
        <v>0</v>
      </c>
      <c r="J52" s="262"/>
      <c r="K52" s="135">
        <f>SUM(K51)</f>
        <v>6000000</v>
      </c>
      <c r="L52" s="135">
        <f>SUM(L51)</f>
        <v>6000000</v>
      </c>
    </row>
    <row r="53" spans="1:986" ht="37.15" customHeight="1" x14ac:dyDescent="0.25">
      <c r="A53" s="134">
        <f t="shared" si="0"/>
        <v>47</v>
      </c>
      <c r="B53" s="43" t="s">
        <v>195</v>
      </c>
      <c r="C53" s="433" t="s">
        <v>196</v>
      </c>
      <c r="D53" s="433"/>
      <c r="E53" s="433"/>
      <c r="F53" s="433"/>
      <c r="G53" s="139">
        <f>G19+G20+G34+G37+G42+G47+G50+G52</f>
        <v>952982915.28500009</v>
      </c>
      <c r="H53" s="139">
        <f>H52+H50+H47+H42+H37+H34+H20+H19</f>
        <v>873653998.90862203</v>
      </c>
      <c r="I53" s="139">
        <f>I52+I50+I47+I42+I37+I34+I20+I19</f>
        <v>89963916.478740156</v>
      </c>
      <c r="J53" s="147"/>
      <c r="K53" s="135">
        <f>K19+K20+K34+K37+K42+K47+K50+K52</f>
        <v>968779132</v>
      </c>
      <c r="L53" s="135">
        <f>L19+L20+L34+L37+L42+L47+L50+L52</f>
        <v>1118780029</v>
      </c>
    </row>
    <row r="54" spans="1:986" x14ac:dyDescent="0.25">
      <c r="A54" s="35"/>
      <c r="K54" s="130"/>
      <c r="L54" s="130"/>
    </row>
    <row r="55" spans="1:986" s="24" customFormat="1" ht="22.15" customHeight="1" x14ac:dyDescent="0.25">
      <c r="A55" s="431" t="s">
        <v>197</v>
      </c>
      <c r="B55" s="431"/>
      <c r="C55" s="431"/>
      <c r="D55" s="431"/>
      <c r="E55" s="431"/>
      <c r="F55" s="431"/>
      <c r="G55" s="431"/>
      <c r="H55" s="431"/>
      <c r="I55" s="431"/>
      <c r="J55" s="431"/>
      <c r="K55" s="131"/>
      <c r="L55" s="131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  <c r="IW55" s="45"/>
      <c r="IX55" s="45"/>
      <c r="IY55" s="45"/>
      <c r="IZ55" s="45"/>
      <c r="JA55" s="45"/>
      <c r="JB55" s="45"/>
      <c r="JC55" s="45"/>
      <c r="JD55" s="45"/>
      <c r="JE55" s="45"/>
      <c r="JF55" s="45"/>
      <c r="JG55" s="45"/>
      <c r="JH55" s="45"/>
      <c r="JI55" s="45"/>
      <c r="JJ55" s="45"/>
      <c r="JK55" s="45"/>
      <c r="JL55" s="45"/>
      <c r="JM55" s="45"/>
      <c r="JN55" s="45"/>
      <c r="JO55" s="45"/>
      <c r="JP55" s="45"/>
      <c r="JQ55" s="45"/>
      <c r="JR55" s="45"/>
      <c r="JS55" s="45"/>
      <c r="JT55" s="45"/>
      <c r="JU55" s="45"/>
      <c r="JV55" s="45"/>
      <c r="JW55" s="45"/>
      <c r="JX55" s="45"/>
      <c r="JY55" s="45"/>
      <c r="JZ55" s="45"/>
      <c r="KA55" s="45"/>
      <c r="KB55" s="45"/>
      <c r="KC55" s="45"/>
      <c r="KD55" s="45"/>
      <c r="KE55" s="45"/>
      <c r="KF55" s="45"/>
      <c r="KG55" s="45"/>
      <c r="KH55" s="45"/>
      <c r="KI55" s="45"/>
      <c r="KJ55" s="45"/>
      <c r="KK55" s="45"/>
      <c r="KL55" s="45"/>
      <c r="KM55" s="45"/>
      <c r="KN55" s="45"/>
      <c r="KO55" s="45"/>
      <c r="KP55" s="45"/>
      <c r="KQ55" s="45"/>
      <c r="KR55" s="45"/>
      <c r="KS55" s="45"/>
      <c r="KT55" s="45"/>
      <c r="KU55" s="45"/>
      <c r="KV55" s="45"/>
      <c r="KW55" s="45"/>
      <c r="KX55" s="45"/>
      <c r="KY55" s="45"/>
      <c r="KZ55" s="45"/>
      <c r="LA55" s="45"/>
      <c r="LB55" s="45"/>
      <c r="LC55" s="45"/>
      <c r="LD55" s="45"/>
      <c r="LE55" s="45"/>
      <c r="LF55" s="45"/>
      <c r="LG55" s="45"/>
      <c r="LH55" s="45"/>
      <c r="LI55" s="45"/>
      <c r="LJ55" s="45"/>
      <c r="LK55" s="45"/>
      <c r="LL55" s="45"/>
      <c r="LM55" s="45"/>
      <c r="LN55" s="45"/>
      <c r="LO55" s="45"/>
      <c r="LP55" s="45"/>
      <c r="LQ55" s="45"/>
      <c r="LR55" s="45"/>
      <c r="LS55" s="45"/>
      <c r="LT55" s="45"/>
      <c r="LU55" s="45"/>
      <c r="LV55" s="45"/>
      <c r="LW55" s="45"/>
      <c r="LX55" s="45"/>
      <c r="LY55" s="45"/>
      <c r="LZ55" s="45"/>
      <c r="MA55" s="45"/>
      <c r="MB55" s="45"/>
      <c r="MC55" s="45"/>
      <c r="MD55" s="45"/>
      <c r="ME55" s="45"/>
      <c r="MF55" s="45"/>
      <c r="MG55" s="45"/>
      <c r="MH55" s="45"/>
      <c r="MI55" s="45"/>
      <c r="MJ55" s="45"/>
      <c r="MK55" s="45"/>
      <c r="ML55" s="45"/>
      <c r="MM55" s="45"/>
      <c r="MN55" s="45"/>
      <c r="MO55" s="45"/>
      <c r="MP55" s="45"/>
      <c r="MQ55" s="45"/>
      <c r="MR55" s="45"/>
      <c r="MS55" s="45"/>
      <c r="MT55" s="45"/>
      <c r="MU55" s="45"/>
      <c r="MV55" s="45"/>
      <c r="MW55" s="45"/>
      <c r="MX55" s="45"/>
      <c r="MY55" s="45"/>
      <c r="MZ55" s="45"/>
      <c r="NA55" s="45"/>
      <c r="NB55" s="45"/>
      <c r="NC55" s="45"/>
      <c r="ND55" s="45"/>
      <c r="NE55" s="45"/>
      <c r="NF55" s="45"/>
      <c r="NG55" s="45"/>
      <c r="NH55" s="45"/>
      <c r="NI55" s="45"/>
      <c r="NJ55" s="45"/>
      <c r="NK55" s="45"/>
      <c r="NL55" s="45"/>
      <c r="NM55" s="45"/>
      <c r="NN55" s="45"/>
      <c r="NO55" s="45"/>
      <c r="NP55" s="45"/>
      <c r="NQ55" s="45"/>
      <c r="NR55" s="45"/>
      <c r="NS55" s="45"/>
      <c r="NT55" s="45"/>
      <c r="NU55" s="45"/>
      <c r="NV55" s="45"/>
      <c r="NW55" s="45"/>
      <c r="NX55" s="45"/>
      <c r="NY55" s="45"/>
      <c r="NZ55" s="45"/>
      <c r="OA55" s="45"/>
      <c r="OB55" s="45"/>
      <c r="OC55" s="45"/>
      <c r="OD55" s="45"/>
      <c r="OE55" s="45"/>
      <c r="OF55" s="45"/>
      <c r="OG55" s="45"/>
      <c r="OH55" s="45"/>
      <c r="OI55" s="45"/>
      <c r="OJ55" s="45"/>
      <c r="OK55" s="45"/>
      <c r="OL55" s="45"/>
      <c r="OM55" s="45"/>
      <c r="ON55" s="45"/>
      <c r="OO55" s="45"/>
      <c r="OP55" s="45"/>
      <c r="OQ55" s="45"/>
      <c r="OR55" s="45"/>
      <c r="OS55" s="45"/>
      <c r="OT55" s="45"/>
      <c r="OU55" s="45"/>
      <c r="OV55" s="45"/>
      <c r="OW55" s="45"/>
      <c r="OX55" s="45"/>
      <c r="OY55" s="45"/>
      <c r="OZ55" s="45"/>
      <c r="PA55" s="45"/>
      <c r="PB55" s="45"/>
      <c r="PC55" s="45"/>
      <c r="PD55" s="45"/>
      <c r="PE55" s="45"/>
      <c r="PF55" s="45"/>
      <c r="PG55" s="45"/>
      <c r="PH55" s="45"/>
      <c r="PI55" s="45"/>
      <c r="PJ55" s="45"/>
      <c r="PK55" s="45"/>
      <c r="PL55" s="45"/>
      <c r="PM55" s="45"/>
      <c r="PN55" s="45"/>
      <c r="PO55" s="45"/>
      <c r="PP55" s="45"/>
      <c r="PQ55" s="45"/>
      <c r="PR55" s="45"/>
      <c r="PS55" s="45"/>
      <c r="PT55" s="45"/>
      <c r="PU55" s="45"/>
      <c r="PV55" s="45"/>
      <c r="PW55" s="45"/>
      <c r="PX55" s="45"/>
      <c r="PY55" s="45"/>
      <c r="PZ55" s="45"/>
      <c r="QA55" s="45"/>
      <c r="QB55" s="45"/>
      <c r="QC55" s="45"/>
      <c r="QD55" s="45"/>
      <c r="QE55" s="45"/>
      <c r="QF55" s="45"/>
      <c r="QG55" s="45"/>
      <c r="QH55" s="45"/>
      <c r="QI55" s="45"/>
      <c r="QJ55" s="45"/>
      <c r="QK55" s="45"/>
      <c r="QL55" s="45"/>
      <c r="QM55" s="45"/>
      <c r="QN55" s="45"/>
      <c r="QO55" s="45"/>
      <c r="QP55" s="45"/>
      <c r="QQ55" s="45"/>
      <c r="QR55" s="45"/>
      <c r="QS55" s="45"/>
      <c r="QT55" s="45"/>
      <c r="QU55" s="45"/>
      <c r="QV55" s="45"/>
      <c r="QW55" s="45"/>
      <c r="QX55" s="45"/>
      <c r="QY55" s="45"/>
      <c r="QZ55" s="45"/>
      <c r="RA55" s="45"/>
      <c r="RB55" s="45"/>
      <c r="RC55" s="45"/>
      <c r="RD55" s="45"/>
      <c r="RE55" s="45"/>
      <c r="RF55" s="45"/>
      <c r="RG55" s="45"/>
      <c r="RH55" s="45"/>
      <c r="RI55" s="45"/>
      <c r="RJ55" s="45"/>
      <c r="RK55" s="45"/>
      <c r="RL55" s="45"/>
      <c r="RM55" s="45"/>
      <c r="RN55" s="45"/>
      <c r="RO55" s="45"/>
      <c r="RP55" s="45"/>
      <c r="RQ55" s="45"/>
      <c r="RR55" s="45"/>
      <c r="RS55" s="45"/>
      <c r="RT55" s="45"/>
      <c r="RU55" s="45"/>
      <c r="RV55" s="45"/>
      <c r="RW55" s="45"/>
      <c r="RX55" s="45"/>
      <c r="RY55" s="45"/>
      <c r="RZ55" s="45"/>
      <c r="SA55" s="45"/>
      <c r="SB55" s="45"/>
      <c r="SC55" s="45"/>
      <c r="SD55" s="45"/>
      <c r="SE55" s="45"/>
      <c r="SF55" s="45"/>
      <c r="SG55" s="45"/>
      <c r="SH55" s="45"/>
      <c r="SI55" s="45"/>
      <c r="SJ55" s="45"/>
      <c r="SK55" s="45"/>
      <c r="SL55" s="45"/>
      <c r="SM55" s="45"/>
      <c r="SN55" s="45"/>
      <c r="SO55" s="45"/>
      <c r="SP55" s="45"/>
      <c r="SQ55" s="45"/>
      <c r="SR55" s="45"/>
      <c r="SS55" s="45"/>
      <c r="ST55" s="45"/>
      <c r="SU55" s="45"/>
      <c r="SV55" s="45"/>
      <c r="SW55" s="45"/>
      <c r="SX55" s="45"/>
      <c r="SY55" s="45"/>
      <c r="SZ55" s="45"/>
      <c r="TA55" s="45"/>
      <c r="TB55" s="45"/>
      <c r="TC55" s="45"/>
      <c r="TD55" s="45"/>
      <c r="TE55" s="45"/>
      <c r="TF55" s="45"/>
      <c r="TG55" s="45"/>
      <c r="TH55" s="45"/>
      <c r="TI55" s="45"/>
      <c r="TJ55" s="45"/>
      <c r="TK55" s="45"/>
      <c r="TL55" s="45"/>
      <c r="TM55" s="45"/>
      <c r="TN55" s="45"/>
      <c r="TO55" s="45"/>
      <c r="TP55" s="45"/>
      <c r="TQ55" s="45"/>
      <c r="TR55" s="45"/>
      <c r="TS55" s="45"/>
      <c r="TT55" s="45"/>
      <c r="TU55" s="45"/>
      <c r="TV55" s="45"/>
      <c r="TW55" s="45"/>
      <c r="TX55" s="45"/>
      <c r="TY55" s="45"/>
      <c r="TZ55" s="45"/>
      <c r="UA55" s="45"/>
      <c r="UB55" s="45"/>
      <c r="UC55" s="45"/>
      <c r="UD55" s="45"/>
      <c r="UE55" s="45"/>
      <c r="UF55" s="45"/>
      <c r="UG55" s="45"/>
      <c r="UH55" s="45"/>
      <c r="UI55" s="45"/>
      <c r="UJ55" s="45"/>
      <c r="UK55" s="45"/>
      <c r="UL55" s="45"/>
      <c r="UM55" s="45"/>
      <c r="UN55" s="45"/>
      <c r="UO55" s="45"/>
      <c r="UP55" s="45"/>
      <c r="UQ55" s="45"/>
      <c r="UR55" s="45"/>
      <c r="US55" s="45"/>
      <c r="UT55" s="45"/>
      <c r="UU55" s="45"/>
      <c r="UV55" s="45"/>
      <c r="UW55" s="45"/>
      <c r="UX55" s="45"/>
      <c r="UY55" s="45"/>
      <c r="UZ55" s="45"/>
      <c r="VA55" s="45"/>
      <c r="VB55" s="45"/>
      <c r="VC55" s="45"/>
      <c r="VD55" s="45"/>
      <c r="VE55" s="45"/>
      <c r="VF55" s="45"/>
      <c r="VG55" s="45"/>
      <c r="VH55" s="45"/>
      <c r="VI55" s="45"/>
      <c r="VJ55" s="45"/>
      <c r="VK55" s="45"/>
      <c r="VL55" s="45"/>
      <c r="VM55" s="45"/>
      <c r="VN55" s="45"/>
      <c r="VO55" s="45"/>
      <c r="VP55" s="45"/>
      <c r="VQ55" s="45"/>
      <c r="VR55" s="45"/>
      <c r="VS55" s="45"/>
      <c r="VT55" s="45"/>
      <c r="VU55" s="45"/>
      <c r="VV55" s="45"/>
      <c r="VW55" s="45"/>
      <c r="VX55" s="45"/>
      <c r="VY55" s="45"/>
      <c r="VZ55" s="45"/>
      <c r="WA55" s="45"/>
      <c r="WB55" s="45"/>
      <c r="WC55" s="45"/>
      <c r="WD55" s="45"/>
      <c r="WE55" s="45"/>
      <c r="WF55" s="45"/>
      <c r="WG55" s="45"/>
      <c r="WH55" s="45"/>
      <c r="WI55" s="45"/>
      <c r="WJ55" s="45"/>
      <c r="WK55" s="45"/>
      <c r="WL55" s="45"/>
      <c r="WM55" s="45"/>
      <c r="WN55" s="45"/>
      <c r="WO55" s="45"/>
      <c r="WP55" s="45"/>
      <c r="WQ55" s="45"/>
      <c r="WR55" s="45"/>
      <c r="WS55" s="45"/>
      <c r="WT55" s="45"/>
      <c r="WU55" s="45"/>
      <c r="WV55" s="45"/>
      <c r="WW55" s="45"/>
      <c r="WX55" s="45"/>
      <c r="WY55" s="45"/>
      <c r="WZ55" s="45"/>
      <c r="XA55" s="45"/>
      <c r="XB55" s="45"/>
      <c r="XC55" s="45"/>
      <c r="XD55" s="45"/>
      <c r="XE55" s="45"/>
      <c r="XF55" s="45"/>
      <c r="XG55" s="45"/>
      <c r="XH55" s="45"/>
      <c r="XI55" s="45"/>
      <c r="XJ55" s="45"/>
      <c r="XK55" s="45"/>
      <c r="XL55" s="45"/>
      <c r="XM55" s="45"/>
      <c r="XN55" s="45"/>
      <c r="XO55" s="45"/>
      <c r="XP55" s="45"/>
      <c r="XQ55" s="45"/>
      <c r="XR55" s="45"/>
      <c r="XS55" s="45"/>
      <c r="XT55" s="45"/>
      <c r="XU55" s="45"/>
      <c r="XV55" s="45"/>
      <c r="XW55" s="45"/>
      <c r="XX55" s="45"/>
      <c r="XY55" s="45"/>
      <c r="XZ55" s="45"/>
      <c r="YA55" s="45"/>
      <c r="YB55" s="45"/>
      <c r="YC55" s="45"/>
      <c r="YD55" s="45"/>
      <c r="YE55" s="45"/>
      <c r="YF55" s="45"/>
      <c r="YG55" s="45"/>
      <c r="YH55" s="45"/>
      <c r="YI55" s="45"/>
      <c r="YJ55" s="45"/>
      <c r="YK55" s="45"/>
      <c r="YL55" s="45"/>
      <c r="YM55" s="45"/>
      <c r="YN55" s="45"/>
      <c r="YO55" s="45"/>
      <c r="YP55" s="45"/>
      <c r="YQ55" s="45"/>
      <c r="YR55" s="45"/>
      <c r="YS55" s="45"/>
      <c r="YT55" s="45"/>
      <c r="YU55" s="45"/>
      <c r="YV55" s="45"/>
      <c r="YW55" s="45"/>
      <c r="YX55" s="45"/>
      <c r="YY55" s="45"/>
      <c r="YZ55" s="45"/>
      <c r="ZA55" s="45"/>
      <c r="ZB55" s="45"/>
      <c r="ZC55" s="45"/>
      <c r="ZD55" s="45"/>
      <c r="ZE55" s="45"/>
      <c r="ZF55" s="45"/>
      <c r="ZG55" s="45"/>
      <c r="ZH55" s="45"/>
      <c r="ZI55" s="45"/>
      <c r="ZJ55" s="45"/>
      <c r="ZK55" s="45"/>
      <c r="ZL55" s="45"/>
      <c r="ZM55" s="45"/>
      <c r="ZN55" s="45"/>
      <c r="ZO55" s="45"/>
      <c r="ZP55" s="45"/>
      <c r="ZQ55" s="45"/>
      <c r="ZR55" s="45"/>
      <c r="ZS55" s="45"/>
      <c r="ZT55" s="45"/>
      <c r="ZU55" s="45"/>
      <c r="ZV55" s="45"/>
      <c r="ZW55" s="45"/>
      <c r="ZX55" s="45"/>
      <c r="ZY55" s="45"/>
      <c r="ZZ55" s="45"/>
      <c r="AAA55" s="45"/>
      <c r="AAB55" s="45"/>
      <c r="AAC55" s="45"/>
      <c r="AAD55" s="45"/>
      <c r="AAE55" s="45"/>
      <c r="AAF55" s="45"/>
      <c r="AAG55" s="45"/>
      <c r="AAH55" s="45"/>
      <c r="AAI55" s="45"/>
      <c r="AAJ55" s="45"/>
      <c r="AAK55" s="45"/>
      <c r="AAL55" s="45"/>
      <c r="AAM55" s="45"/>
      <c r="AAN55" s="45"/>
      <c r="AAO55" s="45"/>
      <c r="AAP55" s="45"/>
      <c r="AAQ55" s="45"/>
      <c r="AAR55" s="45"/>
      <c r="AAS55" s="45"/>
      <c r="AAT55" s="45"/>
      <c r="AAU55" s="45"/>
      <c r="AAV55" s="45"/>
      <c r="AAW55" s="45"/>
      <c r="AAX55" s="45"/>
      <c r="AAY55" s="45"/>
      <c r="AAZ55" s="45"/>
      <c r="ABA55" s="45"/>
      <c r="ABB55" s="45"/>
      <c r="ABC55" s="45"/>
      <c r="ABD55" s="45"/>
      <c r="ABE55" s="45"/>
      <c r="ABF55" s="45"/>
      <c r="ABG55" s="45"/>
      <c r="ABH55" s="45"/>
      <c r="ABI55" s="45"/>
      <c r="ABJ55" s="45"/>
      <c r="ABK55" s="45"/>
      <c r="ABL55" s="45"/>
      <c r="ABM55" s="45"/>
      <c r="ABN55" s="45"/>
      <c r="ABO55" s="45"/>
      <c r="ABP55" s="45"/>
      <c r="ABQ55" s="45"/>
      <c r="ABR55" s="45"/>
      <c r="ABS55" s="45"/>
      <c r="ABT55" s="45"/>
      <c r="ABU55" s="45"/>
      <c r="ABV55" s="45"/>
      <c r="ABW55" s="45"/>
      <c r="ABX55" s="45"/>
      <c r="ABY55" s="45"/>
      <c r="ABZ55" s="45"/>
      <c r="ACA55" s="45"/>
      <c r="ACB55" s="45"/>
      <c r="ACC55" s="45"/>
      <c r="ACD55" s="45"/>
      <c r="ACE55" s="45"/>
      <c r="ACF55" s="45"/>
      <c r="ACG55" s="45"/>
      <c r="ACH55" s="45"/>
      <c r="ACI55" s="45"/>
      <c r="ACJ55" s="45"/>
      <c r="ACK55" s="45"/>
      <c r="ACL55" s="45"/>
      <c r="ACM55" s="45"/>
      <c r="ACN55" s="45"/>
      <c r="ACO55" s="45"/>
      <c r="ACP55" s="45"/>
      <c r="ACQ55" s="45"/>
      <c r="ACR55" s="45"/>
      <c r="ACS55" s="45"/>
      <c r="ACT55" s="45"/>
      <c r="ACU55" s="45"/>
      <c r="ACV55" s="45"/>
      <c r="ACW55" s="45"/>
      <c r="ACX55" s="45"/>
      <c r="ACY55" s="45"/>
      <c r="ACZ55" s="45"/>
      <c r="ADA55" s="45"/>
      <c r="ADB55" s="45"/>
      <c r="ADC55" s="45"/>
      <c r="ADD55" s="45"/>
      <c r="ADE55" s="45"/>
      <c r="ADF55" s="45"/>
      <c r="ADG55" s="45"/>
      <c r="ADH55" s="45"/>
      <c r="ADI55" s="45"/>
      <c r="ADJ55" s="45"/>
      <c r="ADK55" s="45"/>
      <c r="ADL55" s="45"/>
      <c r="ADM55" s="45"/>
      <c r="ADN55" s="45"/>
      <c r="ADO55" s="45"/>
      <c r="ADP55" s="45"/>
      <c r="ADQ55" s="45"/>
      <c r="ADR55" s="45"/>
      <c r="ADS55" s="45"/>
      <c r="ADT55" s="45"/>
      <c r="ADU55" s="45"/>
      <c r="ADV55" s="45"/>
      <c r="ADW55" s="45"/>
      <c r="ADX55" s="45"/>
      <c r="ADY55" s="45"/>
      <c r="ADZ55" s="45"/>
      <c r="AEA55" s="45"/>
      <c r="AEB55" s="45"/>
      <c r="AEC55" s="45"/>
      <c r="AED55" s="45"/>
      <c r="AEE55" s="45"/>
      <c r="AEF55" s="45"/>
      <c r="AEG55" s="45"/>
      <c r="AEH55" s="45"/>
      <c r="AEI55" s="45"/>
      <c r="AEJ55" s="45"/>
      <c r="AEK55" s="45"/>
      <c r="AEL55" s="45"/>
      <c r="AEM55" s="45"/>
      <c r="AEN55" s="45"/>
      <c r="AEO55" s="45"/>
      <c r="AEP55" s="45"/>
      <c r="AEQ55" s="45"/>
      <c r="AER55" s="45"/>
      <c r="AES55" s="45"/>
      <c r="AET55" s="45"/>
      <c r="AEU55" s="45"/>
      <c r="AEV55" s="45"/>
      <c r="AEW55" s="45"/>
      <c r="AEX55" s="45"/>
      <c r="AEY55" s="45"/>
      <c r="AEZ55" s="45"/>
      <c r="AFA55" s="45"/>
      <c r="AFB55" s="45"/>
      <c r="AFC55" s="45"/>
      <c r="AFD55" s="45"/>
      <c r="AFE55" s="45"/>
      <c r="AFF55" s="45"/>
      <c r="AFG55" s="45"/>
      <c r="AFH55" s="45"/>
      <c r="AFI55" s="45"/>
      <c r="AFJ55" s="45"/>
      <c r="AFK55" s="45"/>
      <c r="AFL55" s="45"/>
      <c r="AFM55" s="45"/>
      <c r="AFN55" s="45"/>
      <c r="AFO55" s="45"/>
      <c r="AFP55" s="45"/>
      <c r="AFQ55" s="45"/>
      <c r="AFR55" s="45"/>
      <c r="AFS55" s="45"/>
      <c r="AFT55" s="45"/>
      <c r="AFU55" s="45"/>
      <c r="AFV55" s="45"/>
      <c r="AFW55" s="45"/>
      <c r="AFX55" s="45"/>
      <c r="AFY55" s="45"/>
      <c r="AFZ55" s="45"/>
      <c r="AGA55" s="45"/>
      <c r="AGB55" s="45"/>
      <c r="AGC55" s="45"/>
      <c r="AGD55" s="45"/>
      <c r="AGE55" s="45"/>
      <c r="AGF55" s="45"/>
      <c r="AGG55" s="45"/>
      <c r="AGH55" s="45"/>
      <c r="AGI55" s="45"/>
      <c r="AGJ55" s="45"/>
      <c r="AGK55" s="45"/>
      <c r="AGL55" s="45"/>
      <c r="AGM55" s="45"/>
      <c r="AGN55" s="45"/>
      <c r="AGO55" s="45"/>
      <c r="AGP55" s="45"/>
      <c r="AGQ55" s="45"/>
      <c r="AGR55" s="45"/>
      <c r="AGS55" s="45"/>
      <c r="AGT55" s="45"/>
      <c r="AGU55" s="45"/>
      <c r="AGV55" s="45"/>
      <c r="AGW55" s="45"/>
      <c r="AGX55" s="45"/>
      <c r="AGY55" s="45"/>
      <c r="AGZ55" s="45"/>
      <c r="AHA55" s="45"/>
      <c r="AHB55" s="45"/>
      <c r="AHC55" s="45"/>
      <c r="AHD55" s="45"/>
      <c r="AHE55" s="45"/>
      <c r="AHF55" s="45"/>
      <c r="AHG55" s="45"/>
      <c r="AHH55" s="45"/>
      <c r="AHI55" s="45"/>
      <c r="AHJ55" s="45"/>
      <c r="AHK55" s="45"/>
      <c r="AHL55" s="45"/>
      <c r="AHM55" s="45"/>
      <c r="AHN55" s="45"/>
      <c r="AHO55" s="45"/>
      <c r="AHP55" s="45"/>
      <c r="AHQ55" s="45"/>
      <c r="AHR55" s="45"/>
      <c r="AHS55" s="45"/>
      <c r="AHT55" s="45"/>
      <c r="AHU55" s="45"/>
      <c r="AHV55" s="45"/>
      <c r="AHW55" s="45"/>
      <c r="AHX55" s="45"/>
      <c r="AHY55" s="45"/>
      <c r="AHZ55" s="45"/>
      <c r="AIA55" s="45"/>
      <c r="AIB55" s="45"/>
      <c r="AIC55" s="45"/>
      <c r="AID55" s="45"/>
      <c r="AIE55" s="45"/>
      <c r="AIF55" s="45"/>
      <c r="AIG55" s="45"/>
      <c r="AIH55" s="45"/>
      <c r="AII55" s="45"/>
      <c r="AIJ55" s="45"/>
      <c r="AIK55" s="45"/>
      <c r="AIL55" s="45"/>
      <c r="AIM55" s="45"/>
      <c r="AIN55" s="45"/>
      <c r="AIO55" s="45"/>
      <c r="AIP55" s="45"/>
      <c r="AIQ55" s="45"/>
      <c r="AIR55" s="45"/>
      <c r="AIS55" s="45"/>
      <c r="AIT55" s="45"/>
      <c r="AIU55" s="45"/>
      <c r="AIV55" s="45"/>
      <c r="AIW55" s="45"/>
      <c r="AIX55" s="45"/>
      <c r="AIY55" s="45"/>
      <c r="AIZ55" s="45"/>
      <c r="AJA55" s="45"/>
      <c r="AJB55" s="45"/>
      <c r="AJC55" s="45"/>
      <c r="AJD55" s="45"/>
      <c r="AJE55" s="45"/>
      <c r="AJF55" s="45"/>
      <c r="AJG55" s="45"/>
      <c r="AJH55" s="45"/>
      <c r="AJI55" s="45"/>
      <c r="AJJ55" s="45"/>
      <c r="AJK55" s="45"/>
      <c r="AJL55" s="45"/>
      <c r="AJM55" s="45"/>
      <c r="AJN55" s="45"/>
      <c r="AJO55" s="45"/>
      <c r="AJP55" s="45"/>
      <c r="AJQ55" s="45"/>
      <c r="AJR55" s="45"/>
      <c r="AJS55" s="45"/>
      <c r="AJT55" s="45"/>
      <c r="AJU55" s="45"/>
      <c r="AJV55" s="45"/>
      <c r="AJW55" s="45"/>
      <c r="AJX55" s="45"/>
      <c r="AJY55" s="45"/>
      <c r="AJZ55" s="45"/>
      <c r="AKA55" s="45"/>
      <c r="AKB55" s="45"/>
      <c r="AKC55" s="45"/>
      <c r="AKD55" s="45"/>
      <c r="AKE55" s="45"/>
      <c r="AKF55" s="45"/>
      <c r="AKG55" s="45"/>
      <c r="AKH55" s="45"/>
      <c r="AKI55" s="45"/>
      <c r="AKJ55" s="45"/>
      <c r="AKK55" s="45"/>
      <c r="AKL55" s="45"/>
      <c r="AKM55" s="45"/>
      <c r="AKN55" s="45"/>
      <c r="AKO55" s="45"/>
      <c r="AKP55" s="45"/>
      <c r="AKQ55" s="45"/>
      <c r="AKR55" s="45"/>
      <c r="AKS55" s="45"/>
      <c r="AKT55" s="45"/>
      <c r="AKU55" s="45"/>
      <c r="AKV55" s="45"/>
      <c r="AKW55" s="45"/>
      <c r="AKX55" s="45"/>
    </row>
    <row r="56" spans="1:986" ht="22.15" customHeight="1" x14ac:dyDescent="0.25">
      <c r="A56" s="424" t="s">
        <v>133</v>
      </c>
      <c r="B56" s="425" t="s">
        <v>83</v>
      </c>
      <c r="C56" s="426" t="s">
        <v>154</v>
      </c>
      <c r="D56" s="426"/>
      <c r="E56" s="426"/>
      <c r="F56" s="426"/>
      <c r="G56" s="427" t="s">
        <v>134</v>
      </c>
      <c r="H56" s="428" t="s">
        <v>240</v>
      </c>
      <c r="I56" s="429"/>
      <c r="J56" s="430"/>
      <c r="K56" s="441" t="s">
        <v>264</v>
      </c>
      <c r="L56" s="441" t="s">
        <v>285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  <c r="TJ56" s="26"/>
      <c r="TK56" s="26"/>
      <c r="TL56" s="26"/>
      <c r="TM56" s="26"/>
      <c r="TN56" s="26"/>
      <c r="TO56" s="26"/>
      <c r="TP56" s="26"/>
      <c r="TQ56" s="26"/>
      <c r="TR56" s="26"/>
      <c r="TS56" s="26"/>
      <c r="TT56" s="26"/>
      <c r="TU56" s="26"/>
      <c r="TV56" s="26"/>
      <c r="TW56" s="26"/>
      <c r="TX56" s="26"/>
      <c r="TY56" s="26"/>
      <c r="TZ56" s="26"/>
      <c r="UA56" s="26"/>
      <c r="UB56" s="26"/>
      <c r="UC56" s="26"/>
      <c r="UD56" s="26"/>
      <c r="UE56" s="26"/>
      <c r="UF56" s="26"/>
      <c r="UG56" s="26"/>
      <c r="UH56" s="26"/>
      <c r="UI56" s="26"/>
      <c r="UJ56" s="26"/>
      <c r="UK56" s="26"/>
      <c r="UL56" s="26"/>
      <c r="UM56" s="26"/>
      <c r="UN56" s="26"/>
      <c r="UO56" s="26"/>
      <c r="UP56" s="26"/>
      <c r="UQ56" s="26"/>
      <c r="UR56" s="26"/>
      <c r="US56" s="26"/>
      <c r="UT56" s="26"/>
      <c r="UU56" s="26"/>
      <c r="UV56" s="26"/>
      <c r="UW56" s="26"/>
      <c r="UX56" s="26"/>
      <c r="UY56" s="26"/>
      <c r="UZ56" s="26"/>
      <c r="VA56" s="26"/>
      <c r="VB56" s="26"/>
      <c r="VC56" s="26"/>
      <c r="VD56" s="26"/>
      <c r="VE56" s="26"/>
      <c r="VF56" s="26"/>
      <c r="VG56" s="26"/>
      <c r="VH56" s="26"/>
      <c r="VI56" s="26"/>
      <c r="VJ56" s="26"/>
      <c r="VK56" s="26"/>
      <c r="VL56" s="26"/>
      <c r="VM56" s="26"/>
      <c r="VN56" s="26"/>
      <c r="VO56" s="26"/>
      <c r="VP56" s="26"/>
      <c r="VQ56" s="26"/>
      <c r="VR56" s="26"/>
      <c r="VS56" s="26"/>
      <c r="VT56" s="26"/>
      <c r="VU56" s="26"/>
      <c r="VV56" s="26"/>
      <c r="VW56" s="26"/>
      <c r="VX56" s="26"/>
      <c r="VY56" s="26"/>
      <c r="VZ56" s="26"/>
      <c r="WA56" s="26"/>
      <c r="WB56" s="26"/>
      <c r="WC56" s="26"/>
      <c r="WD56" s="26"/>
      <c r="WE56" s="26"/>
      <c r="WF56" s="26"/>
      <c r="WG56" s="26"/>
      <c r="WH56" s="26"/>
      <c r="WI56" s="26"/>
      <c r="WJ56" s="26"/>
      <c r="WK56" s="26"/>
      <c r="WL56" s="26"/>
      <c r="WM56" s="26"/>
      <c r="WN56" s="26"/>
      <c r="WO56" s="26"/>
      <c r="WP56" s="26"/>
      <c r="WQ56" s="26"/>
      <c r="WR56" s="26"/>
      <c r="WS56" s="26"/>
      <c r="WT56" s="26"/>
      <c r="WU56" s="26"/>
      <c r="WV56" s="26"/>
      <c r="WW56" s="26"/>
      <c r="WX56" s="26"/>
      <c r="WY56" s="26"/>
      <c r="WZ56" s="26"/>
      <c r="XA56" s="26"/>
      <c r="XB56" s="26"/>
      <c r="XC56" s="26"/>
      <c r="XD56" s="26"/>
      <c r="XE56" s="26"/>
      <c r="XF56" s="26"/>
      <c r="XG56" s="26"/>
      <c r="XH56" s="26"/>
      <c r="XI56" s="26"/>
      <c r="XJ56" s="26"/>
      <c r="XK56" s="26"/>
      <c r="XL56" s="26"/>
      <c r="XM56" s="26"/>
      <c r="XN56" s="26"/>
      <c r="XO56" s="26"/>
      <c r="XP56" s="26"/>
      <c r="XQ56" s="26"/>
      <c r="XR56" s="26"/>
      <c r="XS56" s="26"/>
      <c r="XT56" s="26"/>
      <c r="XU56" s="26"/>
      <c r="XV56" s="26"/>
      <c r="XW56" s="26"/>
      <c r="XX56" s="26"/>
      <c r="XY56" s="26"/>
      <c r="XZ56" s="26"/>
      <c r="YA56" s="26"/>
      <c r="YB56" s="26"/>
      <c r="YC56" s="26"/>
      <c r="YD56" s="26"/>
      <c r="YE56" s="26"/>
      <c r="YF56" s="26"/>
      <c r="YG56" s="26"/>
      <c r="YH56" s="26"/>
      <c r="YI56" s="26"/>
      <c r="YJ56" s="26"/>
      <c r="YK56" s="26"/>
      <c r="YL56" s="26"/>
      <c r="YM56" s="26"/>
      <c r="YN56" s="26"/>
      <c r="YO56" s="26"/>
      <c r="YP56" s="26"/>
      <c r="YQ56" s="26"/>
      <c r="YR56" s="26"/>
      <c r="YS56" s="26"/>
      <c r="YT56" s="26"/>
      <c r="YU56" s="26"/>
      <c r="YV56" s="26"/>
      <c r="YW56" s="26"/>
      <c r="YX56" s="26"/>
      <c r="YY56" s="26"/>
      <c r="YZ56" s="26"/>
      <c r="ZA56" s="26"/>
      <c r="ZB56" s="26"/>
      <c r="ZC56" s="26"/>
      <c r="ZD56" s="26"/>
      <c r="ZE56" s="26"/>
      <c r="ZF56" s="26"/>
      <c r="ZG56" s="26"/>
      <c r="ZH56" s="26"/>
      <c r="ZI56" s="26"/>
      <c r="ZJ56" s="26"/>
      <c r="ZK56" s="26"/>
      <c r="ZL56" s="26"/>
      <c r="ZM56" s="26"/>
      <c r="ZN56" s="26"/>
      <c r="ZO56" s="26"/>
      <c r="ZP56" s="26"/>
      <c r="ZQ56" s="26"/>
      <c r="ZR56" s="26"/>
      <c r="ZS56" s="26"/>
      <c r="ZT56" s="26"/>
      <c r="ZU56" s="26"/>
      <c r="ZV56" s="26"/>
      <c r="ZW56" s="26"/>
      <c r="ZX56" s="26"/>
      <c r="ZY56" s="26"/>
      <c r="ZZ56" s="26"/>
      <c r="AAA56" s="26"/>
      <c r="AAB56" s="26"/>
      <c r="AAC56" s="26"/>
      <c r="AAD56" s="26"/>
      <c r="AAE56" s="26"/>
      <c r="AAF56" s="26"/>
      <c r="AAG56" s="26"/>
      <c r="AAH56" s="26"/>
      <c r="AAI56" s="26"/>
      <c r="AAJ56" s="26"/>
      <c r="AAK56" s="26"/>
      <c r="AAL56" s="26"/>
      <c r="AAM56" s="26"/>
      <c r="AAN56" s="26"/>
      <c r="AAO56" s="26"/>
      <c r="AAP56" s="26"/>
      <c r="AAQ56" s="26"/>
      <c r="AAR56" s="26"/>
      <c r="AAS56" s="26"/>
      <c r="AAT56" s="26"/>
      <c r="AAU56" s="26"/>
      <c r="AAV56" s="26"/>
      <c r="AAW56" s="26"/>
      <c r="AAX56" s="26"/>
      <c r="AAY56" s="26"/>
      <c r="AAZ56" s="26"/>
      <c r="ABA56" s="26"/>
      <c r="ABB56" s="26"/>
      <c r="ABC56" s="26"/>
      <c r="ABD56" s="26"/>
      <c r="ABE56" s="26"/>
      <c r="ABF56" s="26"/>
      <c r="ABG56" s="26"/>
      <c r="ABH56" s="26"/>
      <c r="ABI56" s="26"/>
      <c r="ABJ56" s="26"/>
      <c r="ABK56" s="26"/>
      <c r="ABL56" s="26"/>
      <c r="ABM56" s="26"/>
      <c r="ABN56" s="26"/>
      <c r="ABO56" s="26"/>
      <c r="ABP56" s="26"/>
      <c r="ABQ56" s="26"/>
      <c r="ABR56" s="26"/>
      <c r="ABS56" s="26"/>
      <c r="ABT56" s="26"/>
      <c r="ABU56" s="26"/>
      <c r="ABV56" s="26"/>
      <c r="ABW56" s="26"/>
      <c r="ABX56" s="26"/>
      <c r="ABY56" s="26"/>
      <c r="ABZ56" s="26"/>
      <c r="ACA56" s="26"/>
      <c r="ACB56" s="26"/>
      <c r="ACC56" s="26"/>
      <c r="ACD56" s="26"/>
      <c r="ACE56" s="26"/>
      <c r="ACF56" s="26"/>
      <c r="ACG56" s="26"/>
      <c r="ACH56" s="26"/>
      <c r="ACI56" s="26"/>
      <c r="ACJ56" s="26"/>
      <c r="ACK56" s="26"/>
      <c r="ACL56" s="26"/>
      <c r="ACM56" s="26"/>
      <c r="ACN56" s="26"/>
      <c r="ACO56" s="26"/>
      <c r="ACP56" s="26"/>
      <c r="ACQ56" s="26"/>
      <c r="ACR56" s="26"/>
      <c r="ACS56" s="26"/>
      <c r="ACT56" s="26"/>
      <c r="ACU56" s="26"/>
      <c r="ACV56" s="26"/>
      <c r="ACW56" s="26"/>
      <c r="ACX56" s="26"/>
      <c r="ACY56" s="26"/>
      <c r="ACZ56" s="26"/>
      <c r="ADA56" s="26"/>
      <c r="ADB56" s="26"/>
      <c r="ADC56" s="26"/>
      <c r="ADD56" s="26"/>
      <c r="ADE56" s="26"/>
      <c r="ADF56" s="26"/>
      <c r="ADG56" s="26"/>
      <c r="ADH56" s="26"/>
      <c r="ADI56" s="26"/>
      <c r="ADJ56" s="26"/>
      <c r="ADK56" s="26"/>
      <c r="ADL56" s="26"/>
      <c r="ADM56" s="26"/>
      <c r="ADN56" s="26"/>
      <c r="ADO56" s="26"/>
      <c r="ADP56" s="26"/>
      <c r="ADQ56" s="26"/>
      <c r="ADR56" s="26"/>
      <c r="ADS56" s="26"/>
      <c r="ADT56" s="26"/>
      <c r="ADU56" s="26"/>
      <c r="ADV56" s="26"/>
      <c r="ADW56" s="26"/>
      <c r="ADX56" s="26"/>
      <c r="ADY56" s="26"/>
      <c r="ADZ56" s="26"/>
      <c r="AEA56" s="26"/>
      <c r="AEB56" s="26"/>
      <c r="AEC56" s="26"/>
      <c r="AED56" s="26"/>
      <c r="AEE56" s="26"/>
      <c r="AEF56" s="26"/>
      <c r="AEG56" s="26"/>
      <c r="AEH56" s="26"/>
      <c r="AEI56" s="26"/>
      <c r="AEJ56" s="26"/>
      <c r="AEK56" s="26"/>
      <c r="AEL56" s="26"/>
      <c r="AEM56" s="26"/>
      <c r="AEN56" s="26"/>
      <c r="AEO56" s="26"/>
      <c r="AEP56" s="26"/>
      <c r="AEQ56" s="26"/>
      <c r="AER56" s="26"/>
      <c r="AES56" s="26"/>
      <c r="AET56" s="26"/>
      <c r="AEU56" s="26"/>
      <c r="AEV56" s="26"/>
      <c r="AEW56" s="26"/>
      <c r="AEX56" s="26"/>
      <c r="AEY56" s="26"/>
      <c r="AEZ56" s="26"/>
      <c r="AFA56" s="26"/>
      <c r="AFB56" s="26"/>
      <c r="AFC56" s="26"/>
      <c r="AFD56" s="26"/>
      <c r="AFE56" s="26"/>
      <c r="AFF56" s="26"/>
      <c r="AFG56" s="26"/>
      <c r="AFH56" s="26"/>
      <c r="AFI56" s="26"/>
      <c r="AFJ56" s="26"/>
      <c r="AFK56" s="26"/>
      <c r="AFL56" s="26"/>
      <c r="AFM56" s="26"/>
      <c r="AFN56" s="26"/>
      <c r="AFO56" s="26"/>
      <c r="AFP56" s="26"/>
      <c r="AFQ56" s="26"/>
      <c r="AFR56" s="26"/>
      <c r="AFS56" s="26"/>
      <c r="AFT56" s="26"/>
      <c r="AFU56" s="26"/>
      <c r="AFV56" s="26"/>
      <c r="AFW56" s="26"/>
      <c r="AFX56" s="26"/>
      <c r="AFY56" s="26"/>
      <c r="AFZ56" s="26"/>
      <c r="AGA56" s="26"/>
      <c r="AGB56" s="26"/>
      <c r="AGC56" s="26"/>
      <c r="AGD56" s="26"/>
      <c r="AGE56" s="26"/>
      <c r="AGF56" s="26"/>
      <c r="AGG56" s="26"/>
      <c r="AGH56" s="26"/>
      <c r="AGI56" s="26"/>
      <c r="AGJ56" s="26"/>
      <c r="AGK56" s="26"/>
      <c r="AGL56" s="26"/>
      <c r="AGM56" s="26"/>
      <c r="AGN56" s="26"/>
      <c r="AGO56" s="26"/>
      <c r="AGP56" s="26"/>
      <c r="AGQ56" s="26"/>
      <c r="AGR56" s="26"/>
      <c r="AGS56" s="26"/>
      <c r="AGT56" s="26"/>
      <c r="AGU56" s="26"/>
      <c r="AGV56" s="26"/>
      <c r="AGW56" s="26"/>
      <c r="AGX56" s="26"/>
      <c r="AGY56" s="26"/>
      <c r="AGZ56" s="26"/>
      <c r="AHA56" s="26"/>
      <c r="AHB56" s="26"/>
      <c r="AHC56" s="26"/>
      <c r="AHD56" s="26"/>
      <c r="AHE56" s="26"/>
      <c r="AHF56" s="26"/>
      <c r="AHG56" s="26"/>
      <c r="AHH56" s="26"/>
      <c r="AHI56" s="26"/>
      <c r="AHJ56" s="26"/>
      <c r="AHK56" s="26"/>
      <c r="AHL56" s="26"/>
      <c r="AHM56" s="26"/>
      <c r="AHN56" s="26"/>
      <c r="AHO56" s="26"/>
      <c r="AHP56" s="26"/>
      <c r="AHQ56" s="26"/>
      <c r="AHR56" s="26"/>
      <c r="AHS56" s="26"/>
      <c r="AHT56" s="26"/>
      <c r="AHU56" s="26"/>
      <c r="AHV56" s="26"/>
      <c r="AHW56" s="26"/>
      <c r="AHX56" s="26"/>
      <c r="AHY56" s="26"/>
      <c r="AHZ56" s="26"/>
      <c r="AIA56" s="26"/>
      <c r="AIB56" s="26"/>
      <c r="AIC56" s="26"/>
      <c r="AID56" s="26"/>
      <c r="AIE56" s="26"/>
      <c r="AIF56" s="26"/>
      <c r="AIG56" s="26"/>
      <c r="AIH56" s="26"/>
      <c r="AII56" s="26"/>
      <c r="AIJ56" s="26"/>
      <c r="AIK56" s="26"/>
      <c r="AIL56" s="26"/>
      <c r="AIM56" s="26"/>
      <c r="AIN56" s="26"/>
      <c r="AIO56" s="26"/>
      <c r="AIP56" s="26"/>
      <c r="AIQ56" s="26"/>
      <c r="AIR56" s="26"/>
      <c r="AIS56" s="26"/>
      <c r="AIT56" s="26"/>
      <c r="AIU56" s="26"/>
      <c r="AIV56" s="26"/>
      <c r="AIW56" s="26"/>
      <c r="AIX56" s="26"/>
      <c r="AIY56" s="26"/>
      <c r="AIZ56" s="26"/>
      <c r="AJA56" s="26"/>
      <c r="AJB56" s="26"/>
      <c r="AJC56" s="26"/>
      <c r="AJD56" s="26"/>
      <c r="AJE56" s="26"/>
      <c r="AJF56" s="26"/>
      <c r="AJG56" s="26"/>
      <c r="AJH56" s="26"/>
      <c r="AJI56" s="26"/>
      <c r="AJJ56" s="26"/>
      <c r="AJK56" s="26"/>
      <c r="AJL56" s="26"/>
      <c r="AJM56" s="26"/>
      <c r="AJN56" s="26"/>
      <c r="AJO56" s="26"/>
      <c r="AJP56" s="26"/>
      <c r="AJQ56" s="26"/>
      <c r="AJR56" s="26"/>
      <c r="AJS56" s="26"/>
      <c r="AJT56" s="26"/>
      <c r="AJU56" s="26"/>
      <c r="AJV56" s="26"/>
      <c r="AJW56" s="26"/>
      <c r="AJX56" s="26"/>
      <c r="AJY56" s="26"/>
      <c r="AJZ56" s="26"/>
      <c r="AKA56" s="26"/>
      <c r="AKB56" s="26"/>
      <c r="AKC56" s="26"/>
      <c r="AKD56" s="26"/>
      <c r="AKE56" s="26"/>
      <c r="AKF56" s="26"/>
      <c r="AKG56" s="26"/>
      <c r="AKH56" s="26"/>
      <c r="AKI56" s="26"/>
      <c r="AKJ56" s="26"/>
      <c r="AKK56" s="26"/>
      <c r="AKL56" s="26"/>
      <c r="AKM56" s="26"/>
      <c r="AKN56" s="26"/>
      <c r="AKO56" s="26"/>
      <c r="AKP56" s="26"/>
      <c r="AKQ56" s="26"/>
      <c r="AKR56" s="26"/>
      <c r="AKS56" s="26"/>
      <c r="AKT56" s="26"/>
      <c r="AKU56" s="26"/>
      <c r="AKV56" s="26"/>
      <c r="AKW56" s="26"/>
      <c r="AKX56" s="26"/>
    </row>
    <row r="57" spans="1:986" ht="43.5" customHeight="1" x14ac:dyDescent="0.25">
      <c r="A57" s="424"/>
      <c r="B57" s="425"/>
      <c r="C57" s="426"/>
      <c r="D57" s="426"/>
      <c r="E57" s="426"/>
      <c r="F57" s="426"/>
      <c r="G57" s="427"/>
      <c r="H57" s="97" t="s">
        <v>64</v>
      </c>
      <c r="I57" s="97" t="s">
        <v>65</v>
      </c>
      <c r="J57" s="97" t="s">
        <v>66</v>
      </c>
      <c r="K57" s="441"/>
      <c r="L57" s="441"/>
    </row>
    <row r="58" spans="1:986" s="24" customFormat="1" x14ac:dyDescent="0.25">
      <c r="A58" s="132" t="s">
        <v>273</v>
      </c>
      <c r="B58" s="30" t="s">
        <v>118</v>
      </c>
      <c r="C58" s="432" t="s">
        <v>54</v>
      </c>
      <c r="D58" s="432"/>
      <c r="E58" s="432"/>
      <c r="F58" s="432"/>
      <c r="G58" s="28">
        <f>önk.kiad.!G58+'hivatal kiad.'!G57+'óvoda kiad.'!G57+'könyvtár kiad.'!G57</f>
        <v>17391537</v>
      </c>
      <c r="H58" s="28">
        <f>önk.kiad.!H58+'hivatal kiad.'!H57+'óvoda kiad.'!H57+'könyvtár kiad.'!H57</f>
        <v>17391537</v>
      </c>
      <c r="I58" s="28">
        <f>önk.kiad.!I58+'hivatal kiad.'!I55+'óvoda kiad.'!I57+'könyvtár kiad.'!I57</f>
        <v>0</v>
      </c>
      <c r="J58" s="22"/>
      <c r="K58" s="129">
        <v>15391537</v>
      </c>
      <c r="L58" s="129">
        <f>önk.kiad.!L58+'hivatal kiad.'!N57+'óvoda kiad.'!L57+'könyvtár kiad.'!L57</f>
        <v>15391537</v>
      </c>
    </row>
    <row r="59" spans="1:986" s="24" customFormat="1" x14ac:dyDescent="0.25">
      <c r="A59" s="133">
        <f>A58+1</f>
        <v>48</v>
      </c>
      <c r="B59" s="30" t="s">
        <v>198</v>
      </c>
      <c r="C59" s="432" t="s">
        <v>131</v>
      </c>
      <c r="D59" s="432"/>
      <c r="E59" s="432"/>
      <c r="F59" s="432"/>
      <c r="G59" s="28">
        <f>önk.kiad.!G59+'hivatal kiad.'!G56+'óvoda kiad.'!G58+'könyvtár kiad.'!G58</f>
        <v>338999988</v>
      </c>
      <c r="H59" s="28">
        <f>önk.kiad.!H59+'hivatal kiad.'!H58+'óvoda kiad.'!H58+'könyvtár kiad.'!H58</f>
        <v>338999988</v>
      </c>
      <c r="I59" s="28">
        <f>önk.kiad.!I59+'hivatal kiad.'!I58+'óvoda kiad.'!I58+'könyvtár kiad.'!I58</f>
        <v>0</v>
      </c>
      <c r="J59" s="22"/>
      <c r="K59" s="129">
        <v>339647988</v>
      </c>
      <c r="L59" s="129">
        <f>önk.kiad.!L59+'hivatal kiad.'!N58+'óvoda kiad.'!L58+'könyvtár kiad.'!L58</f>
        <v>341316768</v>
      </c>
    </row>
    <row r="60" spans="1:986" s="24" customFormat="1" ht="37.15" customHeight="1" x14ac:dyDescent="0.25">
      <c r="A60" s="195">
        <f>A59+1</f>
        <v>49</v>
      </c>
      <c r="B60" s="43" t="s">
        <v>104</v>
      </c>
      <c r="C60" s="433" t="s">
        <v>105</v>
      </c>
      <c r="D60" s="433"/>
      <c r="E60" s="433"/>
      <c r="F60" s="433"/>
      <c r="G60" s="139">
        <f>SUM(G58:G59)</f>
        <v>356391525</v>
      </c>
      <c r="H60" s="139">
        <f>SUM(H58:H59)</f>
        <v>356391525</v>
      </c>
      <c r="I60" s="139">
        <f>SUM(I58:I59)</f>
        <v>0</v>
      </c>
      <c r="J60" s="147"/>
      <c r="K60" s="135">
        <f>SUM(K58:K59)</f>
        <v>355039525</v>
      </c>
      <c r="L60" s="135">
        <f>SUM(L58:L59)</f>
        <v>356708305</v>
      </c>
    </row>
    <row r="61" spans="1:986" x14ac:dyDescent="0.25">
      <c r="K61" s="130"/>
      <c r="L61" s="130"/>
    </row>
    <row r="62" spans="1:986" x14ac:dyDescent="0.25">
      <c r="A62" s="102"/>
      <c r="B62" s="103" t="s">
        <v>224</v>
      </c>
      <c r="C62" s="436"/>
      <c r="D62" s="436"/>
      <c r="E62" s="436"/>
      <c r="F62" s="436"/>
      <c r="G62" s="104">
        <f>G53+G60</f>
        <v>1309374440.2850001</v>
      </c>
      <c r="H62" s="104"/>
      <c r="I62" s="104"/>
      <c r="J62" s="125"/>
      <c r="K62" s="148">
        <f>K53+K60</f>
        <v>1323818657</v>
      </c>
      <c r="L62" s="148">
        <f>L53+L60</f>
        <v>1475488334</v>
      </c>
    </row>
    <row r="64" spans="1:986" x14ac:dyDescent="0.25">
      <c r="K64" s="130"/>
      <c r="L64" s="130"/>
    </row>
  </sheetData>
  <mergeCells count="41">
    <mergeCell ref="L5:L6"/>
    <mergeCell ref="K56:K57"/>
    <mergeCell ref="L56:L57"/>
    <mergeCell ref="C58:F58"/>
    <mergeCell ref="C32:F32"/>
    <mergeCell ref="C34:F34"/>
    <mergeCell ref="C53:F53"/>
    <mergeCell ref="C24:F24"/>
    <mergeCell ref="C25:F25"/>
    <mergeCell ref="A1:J1"/>
    <mergeCell ref="K5:K6"/>
    <mergeCell ref="C60:F60"/>
    <mergeCell ref="C19:F19"/>
    <mergeCell ref="C11:F11"/>
    <mergeCell ref="C13:F13"/>
    <mergeCell ref="C16:F16"/>
    <mergeCell ref="C17:F17"/>
    <mergeCell ref="C18:F18"/>
    <mergeCell ref="C31:F31"/>
    <mergeCell ref="C20:F20"/>
    <mergeCell ref="C21:F21"/>
    <mergeCell ref="C26:F26"/>
    <mergeCell ref="C28:F28"/>
    <mergeCell ref="C29:F29"/>
    <mergeCell ref="C23:F23"/>
    <mergeCell ref="C59:F59"/>
    <mergeCell ref="C62:F62"/>
    <mergeCell ref="A3:J3"/>
    <mergeCell ref="A4:J4"/>
    <mergeCell ref="A56:A57"/>
    <mergeCell ref="B56:B57"/>
    <mergeCell ref="C56:F57"/>
    <mergeCell ref="G56:G57"/>
    <mergeCell ref="H56:J56"/>
    <mergeCell ref="A55:J55"/>
    <mergeCell ref="C7:F7"/>
    <mergeCell ref="A5:A6"/>
    <mergeCell ref="B5:B6"/>
    <mergeCell ref="C5:F6"/>
    <mergeCell ref="G5:G6"/>
    <mergeCell ref="H5:J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V56"/>
  <sheetViews>
    <sheetView zoomScale="90" zoomScaleNormal="90" workbookViewId="0">
      <selection activeCell="K52" sqref="K52"/>
    </sheetView>
  </sheetViews>
  <sheetFormatPr defaultRowHeight="15" x14ac:dyDescent="0.25"/>
  <cols>
    <col min="1" max="1" width="9.140625" style="36"/>
    <col min="2" max="2" width="59" style="23" customWidth="1"/>
    <col min="3" max="3" width="8.5703125" style="23" customWidth="1"/>
    <col min="4" max="4" width="1.140625" style="23" hidden="1" customWidth="1"/>
    <col min="5" max="6" width="8.85546875" style="23" hidden="1" customWidth="1"/>
    <col min="7" max="7" width="20.28515625" style="33" customWidth="1"/>
    <col min="8" max="9" width="11.140625" style="23" bestFit="1" customWidth="1"/>
    <col min="10" max="10" width="9.140625" style="23"/>
    <col min="11" max="11" width="14.42578125" style="23" customWidth="1"/>
    <col min="12" max="12" width="17.7109375" style="23" customWidth="1"/>
    <col min="13" max="16384" width="9.140625" style="23"/>
  </cols>
  <sheetData>
    <row r="1" spans="1:984" x14ac:dyDescent="0.25">
      <c r="A1" s="434" t="s">
        <v>280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984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984" ht="22.15" customHeight="1" x14ac:dyDescent="0.25">
      <c r="A3" s="423" t="s">
        <v>202</v>
      </c>
      <c r="B3" s="423"/>
      <c r="C3" s="423"/>
      <c r="D3" s="423"/>
      <c r="E3" s="423"/>
      <c r="F3" s="423"/>
      <c r="G3" s="423"/>
      <c r="H3" s="423"/>
      <c r="I3" s="423"/>
      <c r="J3" s="423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</row>
    <row r="4" spans="1:984" ht="22.15" customHeight="1" x14ac:dyDescent="0.25">
      <c r="A4" s="443" t="s">
        <v>156</v>
      </c>
      <c r="B4" s="444"/>
      <c r="C4" s="444"/>
      <c r="D4" s="444"/>
      <c r="E4" s="444"/>
      <c r="F4" s="444"/>
      <c r="G4" s="444"/>
      <c r="H4" s="444"/>
      <c r="I4" s="444"/>
      <c r="J4" s="444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</row>
    <row r="5" spans="1:984" ht="22.15" customHeight="1" x14ac:dyDescent="0.25">
      <c r="A5" s="424" t="s">
        <v>133</v>
      </c>
      <c r="B5" s="425" t="s">
        <v>83</v>
      </c>
      <c r="C5" s="426" t="s">
        <v>154</v>
      </c>
      <c r="D5" s="426"/>
      <c r="E5" s="426"/>
      <c r="F5" s="426"/>
      <c r="G5" s="427" t="s">
        <v>134</v>
      </c>
      <c r="H5" s="428" t="s">
        <v>240</v>
      </c>
      <c r="I5" s="429"/>
      <c r="J5" s="430"/>
      <c r="K5" s="440" t="s">
        <v>264</v>
      </c>
      <c r="L5" s="441" t="s">
        <v>285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</row>
    <row r="6" spans="1:984" ht="43.5" customHeight="1" x14ac:dyDescent="0.25">
      <c r="A6" s="424"/>
      <c r="B6" s="425"/>
      <c r="C6" s="426"/>
      <c r="D6" s="426"/>
      <c r="E6" s="426"/>
      <c r="F6" s="426"/>
      <c r="G6" s="427"/>
      <c r="H6" s="97" t="s">
        <v>64</v>
      </c>
      <c r="I6" s="97" t="s">
        <v>65</v>
      </c>
      <c r="J6" s="97" t="s">
        <v>66</v>
      </c>
      <c r="K6" s="440"/>
      <c r="L6" s="441"/>
    </row>
    <row r="7" spans="1:984" x14ac:dyDescent="0.25">
      <c r="A7" s="263">
        <v>1</v>
      </c>
      <c r="B7" s="27" t="s">
        <v>136</v>
      </c>
      <c r="C7" s="445" t="s">
        <v>36</v>
      </c>
      <c r="D7" s="445"/>
      <c r="E7" s="445"/>
      <c r="F7" s="445"/>
      <c r="G7" s="264">
        <f>[1]Bev.Önk.!$F$90</f>
        <v>169595658</v>
      </c>
      <c r="H7" s="264">
        <f>[2]Bev.Önk.!$E$38</f>
        <v>169595658</v>
      </c>
      <c r="I7" s="5"/>
      <c r="J7" s="5"/>
      <c r="K7" s="265">
        <v>170203249</v>
      </c>
      <c r="L7" s="265">
        <v>170203249</v>
      </c>
    </row>
    <row r="8" spans="1:984" ht="23.25" customHeight="1" x14ac:dyDescent="0.25">
      <c r="A8" s="263">
        <v>2</v>
      </c>
      <c r="B8" s="27" t="s">
        <v>109</v>
      </c>
      <c r="C8" s="445" t="s">
        <v>37</v>
      </c>
      <c r="D8" s="445"/>
      <c r="E8" s="445"/>
      <c r="F8" s="445"/>
      <c r="G8" s="264">
        <f>[1]Bev.Önk.!$F$91</f>
        <v>124179400</v>
      </c>
      <c r="H8" s="264">
        <f>[2]Bev.Önk.!$E$39</f>
        <v>124179400</v>
      </c>
      <c r="I8" s="5"/>
      <c r="J8" s="5"/>
      <c r="K8" s="265">
        <v>128169400</v>
      </c>
      <c r="L8" s="265">
        <v>125745870</v>
      </c>
    </row>
    <row r="9" spans="1:984" ht="28.9" customHeight="1" x14ac:dyDescent="0.25">
      <c r="A9" s="263">
        <v>3</v>
      </c>
      <c r="B9" s="27" t="s">
        <v>157</v>
      </c>
      <c r="C9" s="445" t="s">
        <v>158</v>
      </c>
      <c r="D9" s="445"/>
      <c r="E9" s="445"/>
      <c r="F9" s="445"/>
      <c r="G9" s="264">
        <v>42734194</v>
      </c>
      <c r="H9" s="5"/>
      <c r="I9" s="5"/>
      <c r="J9" s="5"/>
      <c r="K9" s="265">
        <v>45612292</v>
      </c>
      <c r="L9" s="265">
        <v>48216637</v>
      </c>
    </row>
    <row r="10" spans="1:984" ht="28.9" customHeight="1" x14ac:dyDescent="0.25">
      <c r="A10" s="263">
        <v>4</v>
      </c>
      <c r="B10" s="27" t="s">
        <v>159</v>
      </c>
      <c r="C10" s="266" t="s">
        <v>160</v>
      </c>
      <c r="D10" s="266"/>
      <c r="E10" s="266"/>
      <c r="F10" s="266"/>
      <c r="G10" s="264">
        <v>37470394</v>
      </c>
      <c r="H10" s="5"/>
      <c r="I10" s="5"/>
      <c r="J10" s="5"/>
      <c r="K10" s="265">
        <v>37903474</v>
      </c>
      <c r="L10" s="265">
        <v>44854423</v>
      </c>
    </row>
    <row r="11" spans="1:984" ht="28.9" customHeight="1" x14ac:dyDescent="0.25">
      <c r="A11" s="263">
        <v>5</v>
      </c>
      <c r="B11" s="267" t="s">
        <v>161</v>
      </c>
      <c r="C11" s="268" t="s">
        <v>38</v>
      </c>
      <c r="D11" s="268"/>
      <c r="E11" s="268"/>
      <c r="F11" s="268"/>
      <c r="G11" s="269">
        <v>80204588</v>
      </c>
      <c r="H11" s="269">
        <f>[2]Bev.Önk.!$E$40+[2]Bev.Önk.!$E$41+[2]Bev.Önk.!$E$42+[2]Bev.Önk.!$E$43+[2]Bev.Önk.!$E$44</f>
        <v>80204588</v>
      </c>
      <c r="I11" s="270"/>
      <c r="J11" s="270"/>
      <c r="K11" s="271">
        <f>SUM(K9:K10)</f>
        <v>83515766</v>
      </c>
      <c r="L11" s="271">
        <v>93071060</v>
      </c>
    </row>
    <row r="12" spans="1:984" x14ac:dyDescent="0.25">
      <c r="A12" s="263">
        <v>6</v>
      </c>
      <c r="B12" s="27" t="s">
        <v>140</v>
      </c>
      <c r="C12" s="445" t="s">
        <v>41</v>
      </c>
      <c r="D12" s="445"/>
      <c r="E12" s="445"/>
      <c r="F12" s="445"/>
      <c r="G12" s="264">
        <f>[1]Bev.Önk.!$F$93</f>
        <v>10808770</v>
      </c>
      <c r="H12" s="264">
        <f>[2]Bev.Önk.!$E$45</f>
        <v>10808770</v>
      </c>
      <c r="I12" s="5"/>
      <c r="J12" s="5"/>
      <c r="K12" s="265">
        <v>11636086</v>
      </c>
      <c r="L12" s="265">
        <v>11636086</v>
      </c>
    </row>
    <row r="13" spans="1:984" x14ac:dyDescent="0.25">
      <c r="A13" s="263">
        <v>7</v>
      </c>
      <c r="B13" s="27" t="s">
        <v>279</v>
      </c>
      <c r="C13" s="266" t="s">
        <v>266</v>
      </c>
      <c r="D13" s="266"/>
      <c r="E13" s="266"/>
      <c r="F13" s="266"/>
      <c r="G13" s="264"/>
      <c r="H13" s="264"/>
      <c r="I13" s="264"/>
      <c r="J13" s="5"/>
      <c r="K13" s="265">
        <v>20077731</v>
      </c>
      <c r="L13" s="265">
        <v>25259331</v>
      </c>
    </row>
    <row r="14" spans="1:984" x14ac:dyDescent="0.25">
      <c r="A14" s="263">
        <f>A13+1</f>
        <v>8</v>
      </c>
      <c r="B14" s="27" t="s">
        <v>143</v>
      </c>
      <c r="C14" s="445" t="s">
        <v>130</v>
      </c>
      <c r="D14" s="445"/>
      <c r="E14" s="445"/>
      <c r="F14" s="445"/>
      <c r="G14" s="264">
        <f>[1]Bev.Önk.!$F$94</f>
        <v>0</v>
      </c>
      <c r="H14" s="5"/>
      <c r="I14" s="5"/>
      <c r="J14" s="5"/>
      <c r="K14" s="265"/>
      <c r="L14" s="265"/>
    </row>
    <row r="15" spans="1:984" ht="14.45" customHeight="1" x14ac:dyDescent="0.25">
      <c r="A15" s="263">
        <f t="shared" ref="A15:A41" si="0">A14+1</f>
        <v>9</v>
      </c>
      <c r="B15" s="27" t="s">
        <v>145</v>
      </c>
      <c r="C15" s="445" t="s">
        <v>5</v>
      </c>
      <c r="D15" s="445"/>
      <c r="E15" s="445"/>
      <c r="F15" s="445"/>
      <c r="G15" s="264">
        <f>[1]Bev.Önk.!$F$84</f>
        <v>95553276</v>
      </c>
      <c r="H15" s="264">
        <f>[1]Bev.Önk.!$E$50+[1]Bev.Önk.!$E$58+[1]Bev.Önk.!$E$13+[1]Bev.Önk.!$E$78</f>
        <v>80553276</v>
      </c>
      <c r="I15" s="264">
        <f>[1]Bev.Önk.!$E$77</f>
        <v>15000000</v>
      </c>
      <c r="J15" s="5"/>
      <c r="K15" s="265">
        <v>80553276</v>
      </c>
      <c r="L15" s="265">
        <v>80537648</v>
      </c>
    </row>
    <row r="16" spans="1:984" ht="22.5" customHeight="1" x14ac:dyDescent="0.25">
      <c r="A16" s="272">
        <f t="shared" si="0"/>
        <v>10</v>
      </c>
      <c r="B16" s="273" t="s">
        <v>164</v>
      </c>
      <c r="C16" s="446" t="s">
        <v>75</v>
      </c>
      <c r="D16" s="446"/>
      <c r="E16" s="446"/>
      <c r="F16" s="446"/>
      <c r="G16" s="274">
        <f>G7+G8+G11+G12+G14+G15+G13</f>
        <v>480341692</v>
      </c>
      <c r="H16" s="274">
        <f>SUM(H7:H15)</f>
        <v>465341692</v>
      </c>
      <c r="I16" s="274">
        <f>SUM(I7:I15)</f>
        <v>15000000</v>
      </c>
      <c r="J16" s="274">
        <f>SUM(J15)</f>
        <v>0</v>
      </c>
      <c r="K16" s="217">
        <f>SUM(K7+K8+K11+K12+K13+K14+K15)</f>
        <v>494155508</v>
      </c>
      <c r="L16" s="217">
        <f t="shared" ref="L16" si="1">SUM(L7+L8+L11+L12+L13+L14+L15)</f>
        <v>506453244</v>
      </c>
    </row>
    <row r="17" spans="1:12" s="24" customFormat="1" ht="30" customHeight="1" x14ac:dyDescent="0.25">
      <c r="A17" s="263">
        <f t="shared" si="0"/>
        <v>11</v>
      </c>
      <c r="B17" s="27" t="s">
        <v>146</v>
      </c>
      <c r="C17" s="445" t="s">
        <v>70</v>
      </c>
      <c r="D17" s="445"/>
      <c r="E17" s="445"/>
      <c r="F17" s="445"/>
      <c r="G17" s="264">
        <f>[1]Bev.Önk.!$F$85</f>
        <v>54999993</v>
      </c>
      <c r="H17" s="264">
        <f>[1]Bev.Önk.!$E$73</f>
        <v>54999993</v>
      </c>
      <c r="I17" s="264"/>
      <c r="J17" s="275"/>
      <c r="K17" s="276">
        <v>54999993</v>
      </c>
      <c r="L17" s="276">
        <v>160782750</v>
      </c>
    </row>
    <row r="18" spans="1:12" s="24" customFormat="1" ht="23.45" customHeight="1" x14ac:dyDescent="0.25">
      <c r="A18" s="272">
        <f t="shared" si="0"/>
        <v>12</v>
      </c>
      <c r="B18" s="273" t="s">
        <v>165</v>
      </c>
      <c r="C18" s="446" t="s">
        <v>82</v>
      </c>
      <c r="D18" s="446"/>
      <c r="E18" s="446"/>
      <c r="F18" s="446"/>
      <c r="G18" s="274">
        <f>G17</f>
        <v>54999993</v>
      </c>
      <c r="H18" s="274">
        <f>SUM(H17)</f>
        <v>54999993</v>
      </c>
      <c r="I18" s="274">
        <f>SUM(I17)</f>
        <v>0</v>
      </c>
      <c r="J18" s="274">
        <f>SUM(J17)</f>
        <v>0</v>
      </c>
      <c r="K18" s="217">
        <f>SUM(K17)</f>
        <v>54999993</v>
      </c>
      <c r="L18" s="217">
        <f t="shared" ref="L18" si="2">SUM(L17)</f>
        <v>160782750</v>
      </c>
    </row>
    <row r="19" spans="1:12" x14ac:dyDescent="0.25">
      <c r="A19" s="263">
        <f t="shared" si="0"/>
        <v>13</v>
      </c>
      <c r="B19" s="27" t="s">
        <v>147</v>
      </c>
      <c r="C19" s="445" t="s">
        <v>2</v>
      </c>
      <c r="D19" s="445"/>
      <c r="E19" s="445"/>
      <c r="F19" s="445"/>
      <c r="G19" s="264">
        <f>[1]Bev.Önk.!$F$86</f>
        <v>12500000</v>
      </c>
      <c r="H19" s="264"/>
      <c r="I19" s="264">
        <f>[1]Bev.Önk.!$F$86</f>
        <v>12500000</v>
      </c>
      <c r="J19" s="5"/>
      <c r="K19" s="265">
        <v>12500000</v>
      </c>
      <c r="L19" s="265">
        <v>15960927</v>
      </c>
    </row>
    <row r="20" spans="1:12" x14ac:dyDescent="0.25">
      <c r="A20" s="263">
        <f t="shared" si="0"/>
        <v>14</v>
      </c>
      <c r="B20" s="27" t="s">
        <v>148</v>
      </c>
      <c r="C20" s="445" t="s">
        <v>4</v>
      </c>
      <c r="D20" s="445"/>
      <c r="E20" s="445"/>
      <c r="F20" s="445"/>
      <c r="G20" s="264">
        <f>[1]Bev.Önk.!$F$95</f>
        <v>45000000</v>
      </c>
      <c r="H20" s="264"/>
      <c r="I20" s="264">
        <f>[1]Bev.Önk.!$E$31</f>
        <v>45000000</v>
      </c>
      <c r="J20" s="5"/>
      <c r="K20" s="265">
        <v>45000000</v>
      </c>
      <c r="L20" s="265">
        <v>45000000</v>
      </c>
    </row>
    <row r="21" spans="1:12" x14ac:dyDescent="0.25">
      <c r="A21" s="263">
        <f t="shared" si="0"/>
        <v>15</v>
      </c>
      <c r="B21" s="27" t="s">
        <v>149</v>
      </c>
      <c r="C21" s="445" t="s">
        <v>3</v>
      </c>
      <c r="D21" s="445"/>
      <c r="E21" s="445"/>
      <c r="F21" s="445"/>
      <c r="G21" s="264">
        <f>[2]Bev.Önk.!$F$96</f>
        <v>0</v>
      </c>
      <c r="H21" s="5"/>
      <c r="I21" s="264">
        <f>[2]Bev.Önk.!$E$30</f>
        <v>0</v>
      </c>
      <c r="J21" s="5"/>
      <c r="K21" s="265"/>
      <c r="L21" s="265"/>
    </row>
    <row r="22" spans="1:12" x14ac:dyDescent="0.25">
      <c r="A22" s="263">
        <f t="shared" si="0"/>
        <v>16</v>
      </c>
      <c r="B22" s="27" t="s">
        <v>150</v>
      </c>
      <c r="C22" s="445" t="s">
        <v>51</v>
      </c>
      <c r="D22" s="445"/>
      <c r="E22" s="445"/>
      <c r="F22" s="445"/>
      <c r="G22" s="264">
        <f>[1]Bev.Önk.!$F$87</f>
        <v>1000000</v>
      </c>
      <c r="H22" s="5"/>
      <c r="I22" s="264">
        <f>[2]Bev.Önk.!$E$32</f>
        <v>1000000</v>
      </c>
      <c r="J22" s="5"/>
      <c r="K22" s="265">
        <v>1000000</v>
      </c>
      <c r="L22" s="265">
        <v>2433686</v>
      </c>
    </row>
    <row r="23" spans="1:12" x14ac:dyDescent="0.25">
      <c r="A23" s="272">
        <f t="shared" si="0"/>
        <v>17</v>
      </c>
      <c r="B23" s="273" t="s">
        <v>167</v>
      </c>
      <c r="C23" s="446" t="s">
        <v>77</v>
      </c>
      <c r="D23" s="446"/>
      <c r="E23" s="446"/>
      <c r="F23" s="446"/>
      <c r="G23" s="274">
        <f>SUM(G19:G22)</f>
        <v>58500000</v>
      </c>
      <c r="H23" s="274">
        <f>SUM(H19:H22)</f>
        <v>0</v>
      </c>
      <c r="I23" s="274">
        <f>SUM(I19:I22)</f>
        <v>58500000</v>
      </c>
      <c r="J23" s="274">
        <f>SUM(J22)</f>
        <v>0</v>
      </c>
      <c r="K23" s="217">
        <f>SUM(K19:K22)</f>
        <v>58500000</v>
      </c>
      <c r="L23" s="217">
        <f t="shared" ref="L23" si="3">SUM(L19:L22)</f>
        <v>63394613</v>
      </c>
    </row>
    <row r="24" spans="1:12" x14ac:dyDescent="0.25">
      <c r="A24" s="263">
        <f t="shared" si="0"/>
        <v>18</v>
      </c>
      <c r="B24" s="277" t="s">
        <v>113</v>
      </c>
      <c r="C24" s="445" t="s">
        <v>55</v>
      </c>
      <c r="D24" s="445"/>
      <c r="E24" s="445"/>
      <c r="F24" s="445"/>
      <c r="G24" s="264">
        <f>[1]Bev.Önk.!$F$98</f>
        <v>6200000</v>
      </c>
      <c r="H24" s="5"/>
      <c r="I24" s="264">
        <f>[2]Bev.Önk.!$E$14+[2]Bev.Önk.!$E$52</f>
        <v>6200000</v>
      </c>
      <c r="J24" s="5"/>
      <c r="K24" s="265">
        <v>6200000</v>
      </c>
      <c r="L24" s="265">
        <v>7457845</v>
      </c>
    </row>
    <row r="25" spans="1:12" x14ac:dyDescent="0.25">
      <c r="A25" s="263">
        <f t="shared" si="0"/>
        <v>19</v>
      </c>
      <c r="B25" s="277" t="s">
        <v>111</v>
      </c>
      <c r="C25" s="445" t="s">
        <v>7</v>
      </c>
      <c r="D25" s="445"/>
      <c r="E25" s="445"/>
      <c r="F25" s="445"/>
      <c r="G25" s="264">
        <f>[1]Bev.Önk.!$F$99</f>
        <v>600000</v>
      </c>
      <c r="H25" s="264">
        <f>[2]Bev.Önk.!$E$6</f>
        <v>600000</v>
      </c>
      <c r="I25" s="264">
        <f>[2]Bev.Önk.!$E$23</f>
        <v>0</v>
      </c>
      <c r="J25" s="5"/>
      <c r="K25" s="265">
        <v>600000</v>
      </c>
      <c r="L25" s="265">
        <v>681416</v>
      </c>
    </row>
    <row r="26" spans="1:12" x14ac:dyDescent="0.25">
      <c r="A26" s="263">
        <f t="shared" si="0"/>
        <v>20</v>
      </c>
      <c r="B26" s="277" t="s">
        <v>114</v>
      </c>
      <c r="C26" s="445" t="s">
        <v>40</v>
      </c>
      <c r="D26" s="445"/>
      <c r="E26" s="445"/>
      <c r="F26" s="445"/>
      <c r="G26" s="264">
        <f>[1]Bev.Önk.!$F$100</f>
        <v>1400000</v>
      </c>
      <c r="H26" s="5"/>
      <c r="I26" s="264">
        <f>[2]Bev.Önk.!$E$15</f>
        <v>1400000</v>
      </c>
      <c r="J26" s="5"/>
      <c r="K26" s="265">
        <v>1400000</v>
      </c>
      <c r="L26" s="265">
        <v>2246806</v>
      </c>
    </row>
    <row r="27" spans="1:12" x14ac:dyDescent="0.25">
      <c r="A27" s="263">
        <f t="shared" si="0"/>
        <v>21</v>
      </c>
      <c r="B27" s="277" t="s">
        <v>112</v>
      </c>
      <c r="C27" s="445" t="s">
        <v>0</v>
      </c>
      <c r="D27" s="445"/>
      <c r="E27" s="445"/>
      <c r="F27" s="445"/>
      <c r="G27" s="264">
        <f>[1]Bev.Önk.!$F$101</f>
        <v>15600000</v>
      </c>
      <c r="H27" s="264">
        <f>[2]Bev.Önk.!$E$24+[1]Bev.Önk.!$E$16</f>
        <v>15600000</v>
      </c>
      <c r="I27" s="264"/>
      <c r="J27" s="5"/>
      <c r="K27" s="265">
        <v>15600000</v>
      </c>
      <c r="L27" s="265">
        <v>15600000</v>
      </c>
    </row>
    <row r="28" spans="1:12" x14ac:dyDescent="0.25">
      <c r="A28" s="263">
        <f t="shared" si="0"/>
        <v>22</v>
      </c>
      <c r="B28" s="277" t="s">
        <v>115</v>
      </c>
      <c r="C28" s="445" t="s">
        <v>27</v>
      </c>
      <c r="D28" s="445"/>
      <c r="E28" s="445"/>
      <c r="F28" s="445"/>
      <c r="G28" s="264">
        <f>[1]Bev.Önk.!$F$102</f>
        <v>600000</v>
      </c>
      <c r="H28" s="264">
        <f>[2]Bev.Önk.!$E$67</f>
        <v>600000</v>
      </c>
      <c r="I28" s="5"/>
      <c r="J28" s="5"/>
      <c r="K28" s="265">
        <v>600000</v>
      </c>
      <c r="L28" s="265">
        <v>1083179</v>
      </c>
    </row>
    <row r="29" spans="1:12" x14ac:dyDescent="0.25">
      <c r="A29" s="263">
        <f t="shared" si="0"/>
        <v>23</v>
      </c>
      <c r="B29" s="277" t="s">
        <v>32</v>
      </c>
      <c r="C29" s="445" t="s">
        <v>31</v>
      </c>
      <c r="D29" s="445"/>
      <c r="E29" s="445"/>
      <c r="F29" s="445"/>
      <c r="G29" s="264">
        <f>[1]Bev.Önk.!$F$103</f>
        <v>4762000</v>
      </c>
      <c r="H29" s="264">
        <f>[2]Bev.Önk.!$E$7+[2]Bev.Önk.!$E$18</f>
        <v>4162000</v>
      </c>
      <c r="I29" s="264">
        <f>[2]Bev.Önk.!$E$53</f>
        <v>600000</v>
      </c>
      <c r="J29" s="5"/>
      <c r="K29" s="265">
        <v>4762000</v>
      </c>
      <c r="L29" s="265">
        <v>4762000</v>
      </c>
    </row>
    <row r="30" spans="1:12" x14ac:dyDescent="0.25">
      <c r="A30" s="263">
        <v>24</v>
      </c>
      <c r="B30" s="30" t="s">
        <v>295</v>
      </c>
      <c r="C30" s="251" t="s">
        <v>296</v>
      </c>
      <c r="D30" s="266"/>
      <c r="E30" s="266"/>
      <c r="F30" s="266"/>
      <c r="G30" s="264"/>
      <c r="H30" s="264"/>
      <c r="I30" s="264"/>
      <c r="J30" s="5"/>
      <c r="K30" s="265"/>
      <c r="L30" s="265"/>
    </row>
    <row r="31" spans="1:12" x14ac:dyDescent="0.25">
      <c r="A31" s="278">
        <v>25</v>
      </c>
      <c r="B31" s="279" t="s">
        <v>288</v>
      </c>
      <c r="C31" s="266" t="s">
        <v>289</v>
      </c>
      <c r="D31" s="266"/>
      <c r="E31" s="266"/>
      <c r="F31" s="266"/>
      <c r="G31" s="264"/>
      <c r="H31" s="264"/>
      <c r="I31" s="264"/>
      <c r="J31" s="5"/>
      <c r="K31" s="265"/>
      <c r="L31" s="265">
        <v>1842648</v>
      </c>
    </row>
    <row r="32" spans="1:12" x14ac:dyDescent="0.25">
      <c r="A32" s="263">
        <f>A31+1</f>
        <v>26</v>
      </c>
      <c r="B32" s="277" t="s">
        <v>290</v>
      </c>
      <c r="C32" s="266" t="s">
        <v>265</v>
      </c>
      <c r="D32" s="266"/>
      <c r="E32" s="266"/>
      <c r="F32" s="266"/>
      <c r="G32" s="264"/>
      <c r="H32" s="264"/>
      <c r="I32" s="264"/>
      <c r="J32" s="5"/>
      <c r="K32" s="265"/>
      <c r="L32" s="265">
        <v>2</v>
      </c>
    </row>
    <row r="33" spans="1:984" x14ac:dyDescent="0.25">
      <c r="A33" s="272">
        <f>A32+1</f>
        <v>27</v>
      </c>
      <c r="B33" s="280" t="s">
        <v>173</v>
      </c>
      <c r="C33" s="446" t="s">
        <v>78</v>
      </c>
      <c r="D33" s="446"/>
      <c r="E33" s="446"/>
      <c r="F33" s="446"/>
      <c r="G33" s="274">
        <f>SUM(G24:G29)</f>
        <v>29162000</v>
      </c>
      <c r="H33" s="274">
        <f>SUM(H24:H29)</f>
        <v>20962000</v>
      </c>
      <c r="I33" s="274">
        <f>SUM(I24:I29)</f>
        <v>8200000</v>
      </c>
      <c r="J33" s="274">
        <f>SUM(J29)</f>
        <v>0</v>
      </c>
      <c r="K33" s="217">
        <f>SUM(K24:K32)</f>
        <v>29162000</v>
      </c>
      <c r="L33" s="217">
        <f t="shared" ref="L33" si="4">SUM(L24:L32)</f>
        <v>33673896</v>
      </c>
    </row>
    <row r="34" spans="1:984" x14ac:dyDescent="0.25">
      <c r="A34" s="263">
        <f t="shared" si="0"/>
        <v>28</v>
      </c>
      <c r="B34" s="281" t="s">
        <v>226</v>
      </c>
      <c r="C34" s="266" t="s">
        <v>225</v>
      </c>
      <c r="D34" s="282"/>
      <c r="E34" s="282"/>
      <c r="F34" s="282"/>
      <c r="G34" s="283">
        <f>[1]Bev.Önk.!$F$104</f>
        <v>7000000</v>
      </c>
      <c r="H34" s="264">
        <f>[2]Bev.Önk.!$E$23</f>
        <v>0</v>
      </c>
      <c r="I34" s="264">
        <f>[2]Bev.Önk.!$E$17</f>
        <v>7000000</v>
      </c>
      <c r="J34" s="5"/>
      <c r="K34" s="265">
        <v>7000000</v>
      </c>
      <c r="L34" s="265">
        <v>10645669</v>
      </c>
    </row>
    <row r="35" spans="1:984" x14ac:dyDescent="0.25">
      <c r="A35" s="272">
        <f t="shared" si="0"/>
        <v>29</v>
      </c>
      <c r="B35" s="280" t="s">
        <v>63</v>
      </c>
      <c r="C35" s="284" t="s">
        <v>79</v>
      </c>
      <c r="D35" s="284"/>
      <c r="E35" s="284"/>
      <c r="F35" s="284"/>
      <c r="G35" s="274">
        <f t="shared" ref="G35:L35" si="5">SUM(G34)</f>
        <v>7000000</v>
      </c>
      <c r="H35" s="274">
        <f t="shared" si="5"/>
        <v>0</v>
      </c>
      <c r="I35" s="274">
        <f t="shared" si="5"/>
        <v>7000000</v>
      </c>
      <c r="J35" s="274">
        <f t="shared" si="5"/>
        <v>0</v>
      </c>
      <c r="K35" s="217">
        <f t="shared" si="5"/>
        <v>7000000</v>
      </c>
      <c r="L35" s="217">
        <f t="shared" si="5"/>
        <v>10645669</v>
      </c>
    </row>
    <row r="36" spans="1:984" ht="24.75" customHeight="1" x14ac:dyDescent="0.25">
      <c r="A36" s="263">
        <f t="shared" si="0"/>
        <v>30</v>
      </c>
      <c r="B36" s="27" t="s">
        <v>151</v>
      </c>
      <c r="C36" s="445" t="s">
        <v>152</v>
      </c>
      <c r="D36" s="445"/>
      <c r="E36" s="445"/>
      <c r="F36" s="445"/>
      <c r="G36" s="264">
        <f>[1]Bev.Önk.!$F$88</f>
        <v>3687509</v>
      </c>
      <c r="H36" s="264"/>
      <c r="I36" s="264">
        <f>[1]Bev.Önk.!$E$62</f>
        <v>3687509</v>
      </c>
      <c r="J36" s="5"/>
      <c r="K36" s="265">
        <v>3687509</v>
      </c>
      <c r="L36" s="265">
        <v>3687509</v>
      </c>
    </row>
    <row r="37" spans="1:984" ht="18" customHeight="1" x14ac:dyDescent="0.25">
      <c r="A37" s="278">
        <f t="shared" si="0"/>
        <v>31</v>
      </c>
      <c r="B37" s="279" t="s">
        <v>291</v>
      </c>
      <c r="C37" s="266" t="s">
        <v>292</v>
      </c>
      <c r="D37" s="266"/>
      <c r="E37" s="266"/>
      <c r="F37" s="266"/>
      <c r="G37" s="264"/>
      <c r="H37" s="264"/>
      <c r="I37" s="264"/>
      <c r="J37" s="5"/>
      <c r="K37" s="265"/>
      <c r="L37" s="265">
        <v>430500</v>
      </c>
    </row>
    <row r="38" spans="1:984" x14ac:dyDescent="0.25">
      <c r="A38" s="285">
        <f t="shared" si="0"/>
        <v>32</v>
      </c>
      <c r="B38" s="273" t="s">
        <v>174</v>
      </c>
      <c r="C38" s="446" t="s">
        <v>85</v>
      </c>
      <c r="D38" s="446"/>
      <c r="E38" s="446"/>
      <c r="F38" s="446"/>
      <c r="G38" s="274">
        <f t="shared" ref="G38:K38" si="6">SUM(G36)</f>
        <v>3687509</v>
      </c>
      <c r="H38" s="274">
        <f t="shared" si="6"/>
        <v>0</v>
      </c>
      <c r="I38" s="274">
        <f t="shared" si="6"/>
        <v>3687509</v>
      </c>
      <c r="J38" s="274">
        <f t="shared" si="6"/>
        <v>0</v>
      </c>
      <c r="K38" s="217">
        <f t="shared" si="6"/>
        <v>3687509</v>
      </c>
      <c r="L38" s="217">
        <f>SUM(L36:L37)</f>
        <v>4118009</v>
      </c>
    </row>
    <row r="39" spans="1:984" x14ac:dyDescent="0.25">
      <c r="A39" s="263">
        <f t="shared" si="0"/>
        <v>33</v>
      </c>
      <c r="B39" s="27" t="s">
        <v>175</v>
      </c>
      <c r="C39" s="266" t="s">
        <v>110</v>
      </c>
      <c r="D39" s="266"/>
      <c r="E39" s="266"/>
      <c r="F39" s="266"/>
      <c r="G39" s="283">
        <f>[1]Bev.Önk.!$F$89</f>
        <v>1000000</v>
      </c>
      <c r="H39" s="264">
        <f>[2]Bev.Önk.!$E$33</f>
        <v>1000000</v>
      </c>
      <c r="I39" s="264">
        <f>[2]Bev.Önk.!$E$23</f>
        <v>0</v>
      </c>
      <c r="J39" s="5"/>
      <c r="K39" s="265">
        <v>1000000</v>
      </c>
      <c r="L39" s="265">
        <v>1000000</v>
      </c>
    </row>
    <row r="40" spans="1:984" s="32" customFormat="1" ht="18" customHeight="1" x14ac:dyDescent="0.2">
      <c r="A40" s="285">
        <f t="shared" si="0"/>
        <v>34</v>
      </c>
      <c r="B40" s="273" t="s">
        <v>88</v>
      </c>
      <c r="C40" s="446" t="s">
        <v>89</v>
      </c>
      <c r="D40" s="446"/>
      <c r="E40" s="446"/>
      <c r="F40" s="446"/>
      <c r="G40" s="274">
        <f t="shared" ref="G40:L40" si="7">SUM(G39)</f>
        <v>1000000</v>
      </c>
      <c r="H40" s="274">
        <f t="shared" si="7"/>
        <v>1000000</v>
      </c>
      <c r="I40" s="274">
        <f t="shared" si="7"/>
        <v>0</v>
      </c>
      <c r="J40" s="274">
        <f t="shared" si="7"/>
        <v>0</v>
      </c>
      <c r="K40" s="217">
        <f t="shared" si="7"/>
        <v>1000000</v>
      </c>
      <c r="L40" s="217">
        <f t="shared" si="7"/>
        <v>1000000</v>
      </c>
    </row>
    <row r="41" spans="1:984" ht="27.75" customHeight="1" x14ac:dyDescent="0.25">
      <c r="A41" s="285">
        <f t="shared" si="0"/>
        <v>35</v>
      </c>
      <c r="B41" s="286" t="s">
        <v>176</v>
      </c>
      <c r="C41" s="446" t="s">
        <v>153</v>
      </c>
      <c r="D41" s="446"/>
      <c r="E41" s="446"/>
      <c r="F41" s="446"/>
      <c r="G41" s="274">
        <f>G16+G18+G23+G33+G35+G38+G40</f>
        <v>634691194</v>
      </c>
      <c r="H41" s="274">
        <f>H40+H38+H33+H35+H23+H18+H16</f>
        <v>542303685</v>
      </c>
      <c r="I41" s="274">
        <f>I40+I38+I35+I33+I23+I18+I16</f>
        <v>92387509</v>
      </c>
      <c r="J41" s="274">
        <f>SUM(J40)</f>
        <v>0</v>
      </c>
      <c r="K41" s="217">
        <f>K16+K18+K23+K33+K35+K38+K40</f>
        <v>648505010</v>
      </c>
      <c r="L41" s="217">
        <f t="shared" ref="L41" si="8">L16+L18+L23+L33+L35+L38+L40</f>
        <v>780068181</v>
      </c>
    </row>
    <row r="42" spans="1:984" x14ac:dyDescent="0.25">
      <c r="A42" s="287"/>
      <c r="B42" s="288"/>
      <c r="C42" s="288"/>
      <c r="D42" s="288"/>
      <c r="E42" s="288"/>
      <c r="F42" s="288"/>
      <c r="G42" s="288"/>
      <c r="H42" s="288"/>
      <c r="I42" s="288"/>
      <c r="J42" s="288"/>
      <c r="K42" s="289"/>
      <c r="L42" s="289"/>
    </row>
    <row r="43" spans="1:984" s="24" customFormat="1" ht="22.15" customHeight="1" x14ac:dyDescent="0.25">
      <c r="A43" s="450" t="s">
        <v>177</v>
      </c>
      <c r="B43" s="450"/>
      <c r="C43" s="450"/>
      <c r="D43" s="450"/>
      <c r="E43" s="450"/>
      <c r="F43" s="450"/>
      <c r="G43" s="450"/>
      <c r="H43" s="450"/>
      <c r="I43" s="450"/>
      <c r="J43" s="450"/>
      <c r="K43" s="290"/>
      <c r="L43" s="290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  <c r="IW43" s="45"/>
      <c r="IX43" s="45"/>
      <c r="IY43" s="45"/>
      <c r="IZ43" s="45"/>
      <c r="JA43" s="45"/>
      <c r="JB43" s="45"/>
      <c r="JC43" s="45"/>
      <c r="JD43" s="45"/>
      <c r="JE43" s="45"/>
      <c r="JF43" s="45"/>
      <c r="JG43" s="45"/>
      <c r="JH43" s="45"/>
      <c r="JI43" s="45"/>
      <c r="JJ43" s="45"/>
      <c r="JK43" s="45"/>
      <c r="JL43" s="45"/>
      <c r="JM43" s="45"/>
      <c r="JN43" s="45"/>
      <c r="JO43" s="45"/>
      <c r="JP43" s="45"/>
      <c r="JQ43" s="45"/>
      <c r="JR43" s="45"/>
      <c r="JS43" s="45"/>
      <c r="JT43" s="45"/>
      <c r="JU43" s="45"/>
      <c r="JV43" s="45"/>
      <c r="JW43" s="45"/>
      <c r="JX43" s="45"/>
      <c r="JY43" s="45"/>
      <c r="JZ43" s="45"/>
      <c r="KA43" s="45"/>
      <c r="KB43" s="45"/>
      <c r="KC43" s="45"/>
      <c r="KD43" s="45"/>
      <c r="KE43" s="45"/>
      <c r="KF43" s="45"/>
      <c r="KG43" s="45"/>
      <c r="KH43" s="45"/>
      <c r="KI43" s="45"/>
      <c r="KJ43" s="45"/>
      <c r="KK43" s="45"/>
      <c r="KL43" s="45"/>
      <c r="KM43" s="45"/>
      <c r="KN43" s="45"/>
      <c r="KO43" s="45"/>
      <c r="KP43" s="45"/>
      <c r="KQ43" s="45"/>
      <c r="KR43" s="45"/>
      <c r="KS43" s="45"/>
      <c r="KT43" s="45"/>
      <c r="KU43" s="45"/>
      <c r="KV43" s="45"/>
      <c r="KW43" s="45"/>
      <c r="KX43" s="45"/>
      <c r="KY43" s="45"/>
      <c r="KZ43" s="45"/>
      <c r="LA43" s="45"/>
      <c r="LB43" s="45"/>
      <c r="LC43" s="45"/>
      <c r="LD43" s="45"/>
      <c r="LE43" s="45"/>
      <c r="LF43" s="45"/>
      <c r="LG43" s="45"/>
      <c r="LH43" s="45"/>
      <c r="LI43" s="45"/>
      <c r="LJ43" s="45"/>
      <c r="LK43" s="45"/>
      <c r="LL43" s="45"/>
      <c r="LM43" s="45"/>
      <c r="LN43" s="45"/>
      <c r="LO43" s="45"/>
      <c r="LP43" s="45"/>
      <c r="LQ43" s="45"/>
      <c r="LR43" s="45"/>
      <c r="LS43" s="45"/>
      <c r="LT43" s="45"/>
      <c r="LU43" s="45"/>
      <c r="LV43" s="45"/>
      <c r="LW43" s="45"/>
      <c r="LX43" s="45"/>
      <c r="LY43" s="45"/>
      <c r="LZ43" s="45"/>
      <c r="MA43" s="45"/>
      <c r="MB43" s="45"/>
      <c r="MC43" s="45"/>
      <c r="MD43" s="45"/>
      <c r="ME43" s="45"/>
      <c r="MF43" s="45"/>
      <c r="MG43" s="45"/>
      <c r="MH43" s="45"/>
      <c r="MI43" s="45"/>
      <c r="MJ43" s="45"/>
      <c r="MK43" s="45"/>
      <c r="ML43" s="45"/>
      <c r="MM43" s="45"/>
      <c r="MN43" s="45"/>
      <c r="MO43" s="45"/>
      <c r="MP43" s="45"/>
      <c r="MQ43" s="45"/>
      <c r="MR43" s="45"/>
      <c r="MS43" s="45"/>
      <c r="MT43" s="45"/>
      <c r="MU43" s="45"/>
      <c r="MV43" s="45"/>
      <c r="MW43" s="45"/>
      <c r="MX43" s="45"/>
      <c r="MY43" s="45"/>
      <c r="MZ43" s="45"/>
      <c r="NA43" s="45"/>
      <c r="NB43" s="45"/>
      <c r="NC43" s="45"/>
      <c r="ND43" s="45"/>
      <c r="NE43" s="45"/>
      <c r="NF43" s="45"/>
      <c r="NG43" s="45"/>
      <c r="NH43" s="45"/>
      <c r="NI43" s="45"/>
      <c r="NJ43" s="45"/>
      <c r="NK43" s="45"/>
      <c r="NL43" s="45"/>
      <c r="NM43" s="45"/>
      <c r="NN43" s="45"/>
      <c r="NO43" s="45"/>
      <c r="NP43" s="45"/>
      <c r="NQ43" s="45"/>
      <c r="NR43" s="45"/>
      <c r="NS43" s="45"/>
      <c r="NT43" s="45"/>
      <c r="NU43" s="45"/>
      <c r="NV43" s="45"/>
      <c r="NW43" s="45"/>
      <c r="NX43" s="45"/>
      <c r="NY43" s="45"/>
      <c r="NZ43" s="45"/>
      <c r="OA43" s="45"/>
      <c r="OB43" s="45"/>
      <c r="OC43" s="45"/>
      <c r="OD43" s="45"/>
      <c r="OE43" s="45"/>
      <c r="OF43" s="45"/>
      <c r="OG43" s="45"/>
      <c r="OH43" s="45"/>
      <c r="OI43" s="45"/>
      <c r="OJ43" s="45"/>
      <c r="OK43" s="45"/>
      <c r="OL43" s="45"/>
      <c r="OM43" s="45"/>
      <c r="ON43" s="45"/>
      <c r="OO43" s="45"/>
      <c r="OP43" s="45"/>
      <c r="OQ43" s="45"/>
      <c r="OR43" s="45"/>
      <c r="OS43" s="45"/>
      <c r="OT43" s="45"/>
      <c r="OU43" s="45"/>
      <c r="OV43" s="45"/>
      <c r="OW43" s="45"/>
      <c r="OX43" s="45"/>
      <c r="OY43" s="45"/>
      <c r="OZ43" s="45"/>
      <c r="PA43" s="45"/>
      <c r="PB43" s="45"/>
      <c r="PC43" s="45"/>
      <c r="PD43" s="45"/>
      <c r="PE43" s="45"/>
      <c r="PF43" s="45"/>
      <c r="PG43" s="45"/>
      <c r="PH43" s="45"/>
      <c r="PI43" s="45"/>
      <c r="PJ43" s="45"/>
      <c r="PK43" s="45"/>
      <c r="PL43" s="45"/>
      <c r="PM43" s="45"/>
      <c r="PN43" s="45"/>
      <c r="PO43" s="45"/>
      <c r="PP43" s="45"/>
      <c r="PQ43" s="45"/>
      <c r="PR43" s="45"/>
      <c r="PS43" s="45"/>
      <c r="PT43" s="45"/>
      <c r="PU43" s="45"/>
      <c r="PV43" s="45"/>
      <c r="PW43" s="45"/>
      <c r="PX43" s="45"/>
      <c r="PY43" s="45"/>
      <c r="PZ43" s="45"/>
      <c r="QA43" s="45"/>
      <c r="QB43" s="45"/>
      <c r="QC43" s="45"/>
      <c r="QD43" s="45"/>
      <c r="QE43" s="45"/>
      <c r="QF43" s="45"/>
      <c r="QG43" s="45"/>
      <c r="QH43" s="45"/>
      <c r="QI43" s="45"/>
      <c r="QJ43" s="45"/>
      <c r="QK43" s="45"/>
      <c r="QL43" s="45"/>
      <c r="QM43" s="45"/>
      <c r="QN43" s="45"/>
      <c r="QO43" s="45"/>
      <c r="QP43" s="45"/>
      <c r="QQ43" s="45"/>
      <c r="QR43" s="45"/>
      <c r="QS43" s="45"/>
      <c r="QT43" s="45"/>
      <c r="QU43" s="45"/>
      <c r="QV43" s="45"/>
      <c r="QW43" s="45"/>
      <c r="QX43" s="45"/>
      <c r="QY43" s="45"/>
      <c r="QZ43" s="45"/>
      <c r="RA43" s="45"/>
      <c r="RB43" s="45"/>
      <c r="RC43" s="45"/>
      <c r="RD43" s="45"/>
      <c r="RE43" s="45"/>
      <c r="RF43" s="45"/>
      <c r="RG43" s="45"/>
      <c r="RH43" s="45"/>
      <c r="RI43" s="45"/>
      <c r="RJ43" s="45"/>
      <c r="RK43" s="45"/>
      <c r="RL43" s="45"/>
      <c r="RM43" s="45"/>
      <c r="RN43" s="45"/>
      <c r="RO43" s="45"/>
      <c r="RP43" s="45"/>
      <c r="RQ43" s="45"/>
      <c r="RR43" s="45"/>
      <c r="RS43" s="45"/>
      <c r="RT43" s="45"/>
      <c r="RU43" s="45"/>
      <c r="RV43" s="45"/>
      <c r="RW43" s="45"/>
      <c r="RX43" s="45"/>
      <c r="RY43" s="45"/>
      <c r="RZ43" s="45"/>
      <c r="SA43" s="45"/>
      <c r="SB43" s="45"/>
      <c r="SC43" s="45"/>
      <c r="SD43" s="45"/>
      <c r="SE43" s="45"/>
      <c r="SF43" s="45"/>
      <c r="SG43" s="45"/>
      <c r="SH43" s="45"/>
      <c r="SI43" s="45"/>
      <c r="SJ43" s="45"/>
      <c r="SK43" s="45"/>
      <c r="SL43" s="45"/>
      <c r="SM43" s="45"/>
      <c r="SN43" s="45"/>
      <c r="SO43" s="45"/>
      <c r="SP43" s="45"/>
      <c r="SQ43" s="45"/>
      <c r="SR43" s="45"/>
      <c r="SS43" s="45"/>
      <c r="ST43" s="45"/>
      <c r="SU43" s="45"/>
      <c r="SV43" s="45"/>
      <c r="SW43" s="45"/>
      <c r="SX43" s="45"/>
      <c r="SY43" s="45"/>
      <c r="SZ43" s="45"/>
      <c r="TA43" s="45"/>
      <c r="TB43" s="45"/>
      <c r="TC43" s="45"/>
      <c r="TD43" s="45"/>
      <c r="TE43" s="45"/>
      <c r="TF43" s="45"/>
      <c r="TG43" s="45"/>
      <c r="TH43" s="45"/>
      <c r="TI43" s="45"/>
      <c r="TJ43" s="45"/>
      <c r="TK43" s="45"/>
      <c r="TL43" s="45"/>
      <c r="TM43" s="45"/>
      <c r="TN43" s="45"/>
      <c r="TO43" s="45"/>
      <c r="TP43" s="45"/>
      <c r="TQ43" s="45"/>
      <c r="TR43" s="45"/>
      <c r="TS43" s="45"/>
      <c r="TT43" s="45"/>
      <c r="TU43" s="45"/>
      <c r="TV43" s="45"/>
      <c r="TW43" s="45"/>
      <c r="TX43" s="45"/>
      <c r="TY43" s="45"/>
      <c r="TZ43" s="45"/>
      <c r="UA43" s="45"/>
      <c r="UB43" s="45"/>
      <c r="UC43" s="45"/>
      <c r="UD43" s="45"/>
      <c r="UE43" s="45"/>
      <c r="UF43" s="45"/>
      <c r="UG43" s="45"/>
      <c r="UH43" s="45"/>
      <c r="UI43" s="45"/>
      <c r="UJ43" s="45"/>
      <c r="UK43" s="45"/>
      <c r="UL43" s="45"/>
      <c r="UM43" s="45"/>
      <c r="UN43" s="45"/>
      <c r="UO43" s="45"/>
      <c r="UP43" s="45"/>
      <c r="UQ43" s="45"/>
      <c r="UR43" s="45"/>
      <c r="US43" s="45"/>
      <c r="UT43" s="45"/>
      <c r="UU43" s="45"/>
      <c r="UV43" s="45"/>
      <c r="UW43" s="45"/>
      <c r="UX43" s="45"/>
      <c r="UY43" s="45"/>
      <c r="UZ43" s="45"/>
      <c r="VA43" s="45"/>
      <c r="VB43" s="45"/>
      <c r="VC43" s="45"/>
      <c r="VD43" s="45"/>
      <c r="VE43" s="45"/>
      <c r="VF43" s="45"/>
      <c r="VG43" s="45"/>
      <c r="VH43" s="45"/>
      <c r="VI43" s="45"/>
      <c r="VJ43" s="45"/>
      <c r="VK43" s="45"/>
      <c r="VL43" s="45"/>
      <c r="VM43" s="45"/>
      <c r="VN43" s="45"/>
      <c r="VO43" s="45"/>
      <c r="VP43" s="45"/>
      <c r="VQ43" s="45"/>
      <c r="VR43" s="45"/>
      <c r="VS43" s="45"/>
      <c r="VT43" s="45"/>
      <c r="VU43" s="45"/>
      <c r="VV43" s="45"/>
      <c r="VW43" s="45"/>
      <c r="VX43" s="45"/>
      <c r="VY43" s="45"/>
      <c r="VZ43" s="45"/>
      <c r="WA43" s="45"/>
      <c r="WB43" s="45"/>
      <c r="WC43" s="45"/>
      <c r="WD43" s="45"/>
      <c r="WE43" s="45"/>
      <c r="WF43" s="45"/>
      <c r="WG43" s="45"/>
      <c r="WH43" s="45"/>
      <c r="WI43" s="45"/>
      <c r="WJ43" s="45"/>
      <c r="WK43" s="45"/>
      <c r="WL43" s="45"/>
      <c r="WM43" s="45"/>
      <c r="WN43" s="45"/>
      <c r="WO43" s="45"/>
      <c r="WP43" s="45"/>
      <c r="WQ43" s="45"/>
      <c r="WR43" s="45"/>
      <c r="WS43" s="45"/>
      <c r="WT43" s="45"/>
      <c r="WU43" s="45"/>
      <c r="WV43" s="45"/>
      <c r="WW43" s="45"/>
      <c r="WX43" s="45"/>
      <c r="WY43" s="45"/>
      <c r="WZ43" s="45"/>
      <c r="XA43" s="45"/>
      <c r="XB43" s="45"/>
      <c r="XC43" s="45"/>
      <c r="XD43" s="45"/>
      <c r="XE43" s="45"/>
      <c r="XF43" s="45"/>
      <c r="XG43" s="45"/>
      <c r="XH43" s="45"/>
      <c r="XI43" s="45"/>
      <c r="XJ43" s="45"/>
      <c r="XK43" s="45"/>
      <c r="XL43" s="45"/>
      <c r="XM43" s="45"/>
      <c r="XN43" s="45"/>
      <c r="XO43" s="45"/>
      <c r="XP43" s="45"/>
      <c r="XQ43" s="45"/>
      <c r="XR43" s="45"/>
      <c r="XS43" s="45"/>
      <c r="XT43" s="45"/>
      <c r="XU43" s="45"/>
      <c r="XV43" s="45"/>
      <c r="XW43" s="45"/>
      <c r="XX43" s="45"/>
      <c r="XY43" s="45"/>
      <c r="XZ43" s="45"/>
      <c r="YA43" s="45"/>
      <c r="YB43" s="45"/>
      <c r="YC43" s="45"/>
      <c r="YD43" s="45"/>
      <c r="YE43" s="45"/>
      <c r="YF43" s="45"/>
      <c r="YG43" s="45"/>
      <c r="YH43" s="45"/>
      <c r="YI43" s="45"/>
      <c r="YJ43" s="45"/>
      <c r="YK43" s="45"/>
      <c r="YL43" s="45"/>
      <c r="YM43" s="45"/>
      <c r="YN43" s="45"/>
      <c r="YO43" s="45"/>
      <c r="YP43" s="45"/>
      <c r="YQ43" s="45"/>
      <c r="YR43" s="45"/>
      <c r="YS43" s="45"/>
      <c r="YT43" s="45"/>
      <c r="YU43" s="45"/>
      <c r="YV43" s="45"/>
      <c r="YW43" s="45"/>
      <c r="YX43" s="45"/>
      <c r="YY43" s="45"/>
      <c r="YZ43" s="45"/>
      <c r="ZA43" s="45"/>
      <c r="ZB43" s="45"/>
      <c r="ZC43" s="45"/>
      <c r="ZD43" s="45"/>
      <c r="ZE43" s="45"/>
      <c r="ZF43" s="45"/>
      <c r="ZG43" s="45"/>
      <c r="ZH43" s="45"/>
      <c r="ZI43" s="45"/>
      <c r="ZJ43" s="45"/>
      <c r="ZK43" s="45"/>
      <c r="ZL43" s="45"/>
      <c r="ZM43" s="45"/>
      <c r="ZN43" s="45"/>
      <c r="ZO43" s="45"/>
      <c r="ZP43" s="45"/>
      <c r="ZQ43" s="45"/>
      <c r="ZR43" s="45"/>
      <c r="ZS43" s="45"/>
      <c r="ZT43" s="45"/>
      <c r="ZU43" s="45"/>
      <c r="ZV43" s="45"/>
      <c r="ZW43" s="45"/>
      <c r="ZX43" s="45"/>
      <c r="ZY43" s="45"/>
      <c r="ZZ43" s="45"/>
      <c r="AAA43" s="45"/>
      <c r="AAB43" s="45"/>
      <c r="AAC43" s="45"/>
      <c r="AAD43" s="45"/>
      <c r="AAE43" s="45"/>
      <c r="AAF43" s="45"/>
      <c r="AAG43" s="45"/>
      <c r="AAH43" s="45"/>
      <c r="AAI43" s="45"/>
      <c r="AAJ43" s="45"/>
      <c r="AAK43" s="45"/>
      <c r="AAL43" s="45"/>
      <c r="AAM43" s="45"/>
      <c r="AAN43" s="45"/>
      <c r="AAO43" s="45"/>
      <c r="AAP43" s="45"/>
      <c r="AAQ43" s="45"/>
      <c r="AAR43" s="45"/>
      <c r="AAS43" s="45"/>
      <c r="AAT43" s="45"/>
      <c r="AAU43" s="45"/>
      <c r="AAV43" s="45"/>
      <c r="AAW43" s="45"/>
      <c r="AAX43" s="45"/>
      <c r="AAY43" s="45"/>
      <c r="AAZ43" s="45"/>
      <c r="ABA43" s="45"/>
      <c r="ABB43" s="45"/>
      <c r="ABC43" s="45"/>
      <c r="ABD43" s="45"/>
      <c r="ABE43" s="45"/>
      <c r="ABF43" s="45"/>
      <c r="ABG43" s="45"/>
      <c r="ABH43" s="45"/>
      <c r="ABI43" s="45"/>
      <c r="ABJ43" s="45"/>
      <c r="ABK43" s="45"/>
      <c r="ABL43" s="45"/>
      <c r="ABM43" s="45"/>
      <c r="ABN43" s="45"/>
      <c r="ABO43" s="45"/>
      <c r="ABP43" s="45"/>
      <c r="ABQ43" s="45"/>
      <c r="ABR43" s="45"/>
      <c r="ABS43" s="45"/>
      <c r="ABT43" s="45"/>
      <c r="ABU43" s="45"/>
      <c r="ABV43" s="45"/>
      <c r="ABW43" s="45"/>
      <c r="ABX43" s="45"/>
      <c r="ABY43" s="45"/>
      <c r="ABZ43" s="45"/>
      <c r="ACA43" s="45"/>
      <c r="ACB43" s="45"/>
      <c r="ACC43" s="45"/>
      <c r="ACD43" s="45"/>
      <c r="ACE43" s="45"/>
      <c r="ACF43" s="45"/>
      <c r="ACG43" s="45"/>
      <c r="ACH43" s="45"/>
      <c r="ACI43" s="45"/>
      <c r="ACJ43" s="45"/>
      <c r="ACK43" s="45"/>
      <c r="ACL43" s="45"/>
      <c r="ACM43" s="45"/>
      <c r="ACN43" s="45"/>
      <c r="ACO43" s="45"/>
      <c r="ACP43" s="45"/>
      <c r="ACQ43" s="45"/>
      <c r="ACR43" s="45"/>
      <c r="ACS43" s="45"/>
      <c r="ACT43" s="45"/>
      <c r="ACU43" s="45"/>
      <c r="ACV43" s="45"/>
      <c r="ACW43" s="45"/>
      <c r="ACX43" s="45"/>
      <c r="ACY43" s="45"/>
      <c r="ACZ43" s="45"/>
      <c r="ADA43" s="45"/>
      <c r="ADB43" s="45"/>
      <c r="ADC43" s="45"/>
      <c r="ADD43" s="45"/>
      <c r="ADE43" s="45"/>
      <c r="ADF43" s="45"/>
      <c r="ADG43" s="45"/>
      <c r="ADH43" s="45"/>
      <c r="ADI43" s="45"/>
      <c r="ADJ43" s="45"/>
      <c r="ADK43" s="45"/>
      <c r="ADL43" s="45"/>
      <c r="ADM43" s="45"/>
      <c r="ADN43" s="45"/>
      <c r="ADO43" s="45"/>
      <c r="ADP43" s="45"/>
      <c r="ADQ43" s="45"/>
      <c r="ADR43" s="45"/>
      <c r="ADS43" s="45"/>
      <c r="ADT43" s="45"/>
      <c r="ADU43" s="45"/>
      <c r="ADV43" s="45"/>
      <c r="ADW43" s="45"/>
      <c r="ADX43" s="45"/>
      <c r="ADY43" s="45"/>
      <c r="ADZ43" s="45"/>
      <c r="AEA43" s="45"/>
      <c r="AEB43" s="45"/>
      <c r="AEC43" s="45"/>
      <c r="AED43" s="45"/>
      <c r="AEE43" s="45"/>
      <c r="AEF43" s="45"/>
      <c r="AEG43" s="45"/>
      <c r="AEH43" s="45"/>
      <c r="AEI43" s="45"/>
      <c r="AEJ43" s="45"/>
      <c r="AEK43" s="45"/>
      <c r="AEL43" s="45"/>
      <c r="AEM43" s="45"/>
      <c r="AEN43" s="45"/>
      <c r="AEO43" s="45"/>
      <c r="AEP43" s="45"/>
      <c r="AEQ43" s="45"/>
      <c r="AER43" s="45"/>
      <c r="AES43" s="45"/>
      <c r="AET43" s="45"/>
      <c r="AEU43" s="45"/>
      <c r="AEV43" s="45"/>
      <c r="AEW43" s="45"/>
      <c r="AEX43" s="45"/>
      <c r="AEY43" s="45"/>
      <c r="AEZ43" s="45"/>
      <c r="AFA43" s="45"/>
      <c r="AFB43" s="45"/>
      <c r="AFC43" s="45"/>
      <c r="AFD43" s="45"/>
      <c r="AFE43" s="45"/>
      <c r="AFF43" s="45"/>
      <c r="AFG43" s="45"/>
      <c r="AFH43" s="45"/>
      <c r="AFI43" s="45"/>
      <c r="AFJ43" s="45"/>
      <c r="AFK43" s="45"/>
      <c r="AFL43" s="45"/>
      <c r="AFM43" s="45"/>
      <c r="AFN43" s="45"/>
      <c r="AFO43" s="45"/>
      <c r="AFP43" s="45"/>
      <c r="AFQ43" s="45"/>
      <c r="AFR43" s="45"/>
      <c r="AFS43" s="45"/>
      <c r="AFT43" s="45"/>
      <c r="AFU43" s="45"/>
      <c r="AFV43" s="45"/>
      <c r="AFW43" s="45"/>
      <c r="AFX43" s="45"/>
      <c r="AFY43" s="45"/>
      <c r="AFZ43" s="45"/>
      <c r="AGA43" s="45"/>
      <c r="AGB43" s="45"/>
      <c r="AGC43" s="45"/>
      <c r="AGD43" s="45"/>
      <c r="AGE43" s="45"/>
      <c r="AGF43" s="45"/>
      <c r="AGG43" s="45"/>
      <c r="AGH43" s="45"/>
      <c r="AGI43" s="45"/>
      <c r="AGJ43" s="45"/>
      <c r="AGK43" s="45"/>
      <c r="AGL43" s="45"/>
      <c r="AGM43" s="45"/>
      <c r="AGN43" s="45"/>
      <c r="AGO43" s="45"/>
      <c r="AGP43" s="45"/>
      <c r="AGQ43" s="45"/>
      <c r="AGR43" s="45"/>
      <c r="AGS43" s="45"/>
      <c r="AGT43" s="45"/>
      <c r="AGU43" s="45"/>
      <c r="AGV43" s="45"/>
      <c r="AGW43" s="45"/>
      <c r="AGX43" s="45"/>
      <c r="AGY43" s="45"/>
      <c r="AGZ43" s="45"/>
      <c r="AHA43" s="45"/>
      <c r="AHB43" s="45"/>
      <c r="AHC43" s="45"/>
      <c r="AHD43" s="45"/>
      <c r="AHE43" s="45"/>
      <c r="AHF43" s="45"/>
      <c r="AHG43" s="45"/>
      <c r="AHH43" s="45"/>
      <c r="AHI43" s="45"/>
      <c r="AHJ43" s="45"/>
      <c r="AHK43" s="45"/>
      <c r="AHL43" s="45"/>
      <c r="AHM43" s="45"/>
      <c r="AHN43" s="45"/>
      <c r="AHO43" s="45"/>
      <c r="AHP43" s="45"/>
      <c r="AHQ43" s="45"/>
      <c r="AHR43" s="45"/>
      <c r="AHS43" s="45"/>
      <c r="AHT43" s="45"/>
      <c r="AHU43" s="45"/>
      <c r="AHV43" s="45"/>
      <c r="AHW43" s="45"/>
      <c r="AHX43" s="45"/>
      <c r="AHY43" s="45"/>
      <c r="AHZ43" s="45"/>
      <c r="AIA43" s="45"/>
      <c r="AIB43" s="45"/>
      <c r="AIC43" s="45"/>
      <c r="AID43" s="45"/>
      <c r="AIE43" s="45"/>
      <c r="AIF43" s="45"/>
      <c r="AIG43" s="45"/>
      <c r="AIH43" s="45"/>
      <c r="AII43" s="45"/>
      <c r="AIJ43" s="45"/>
      <c r="AIK43" s="45"/>
      <c r="AIL43" s="45"/>
      <c r="AIM43" s="45"/>
      <c r="AIN43" s="45"/>
      <c r="AIO43" s="45"/>
      <c r="AIP43" s="45"/>
      <c r="AIQ43" s="45"/>
      <c r="AIR43" s="45"/>
      <c r="AIS43" s="45"/>
      <c r="AIT43" s="45"/>
      <c r="AIU43" s="45"/>
      <c r="AIV43" s="45"/>
      <c r="AIW43" s="45"/>
      <c r="AIX43" s="45"/>
      <c r="AIY43" s="45"/>
      <c r="AIZ43" s="45"/>
      <c r="AJA43" s="45"/>
      <c r="AJB43" s="45"/>
      <c r="AJC43" s="45"/>
      <c r="AJD43" s="45"/>
      <c r="AJE43" s="45"/>
      <c r="AJF43" s="45"/>
      <c r="AJG43" s="45"/>
      <c r="AJH43" s="45"/>
      <c r="AJI43" s="45"/>
      <c r="AJJ43" s="45"/>
      <c r="AJK43" s="45"/>
      <c r="AJL43" s="45"/>
      <c r="AJM43" s="45"/>
      <c r="AJN43" s="45"/>
      <c r="AJO43" s="45"/>
      <c r="AJP43" s="45"/>
      <c r="AJQ43" s="45"/>
      <c r="AJR43" s="45"/>
      <c r="AJS43" s="45"/>
      <c r="AJT43" s="45"/>
      <c r="AJU43" s="45"/>
      <c r="AJV43" s="45"/>
      <c r="AJW43" s="45"/>
      <c r="AJX43" s="45"/>
      <c r="AJY43" s="45"/>
      <c r="AJZ43" s="45"/>
      <c r="AKA43" s="45"/>
      <c r="AKB43" s="45"/>
      <c r="AKC43" s="45"/>
      <c r="AKD43" s="45"/>
      <c r="AKE43" s="45"/>
      <c r="AKF43" s="45"/>
      <c r="AKG43" s="45"/>
      <c r="AKH43" s="45"/>
      <c r="AKI43" s="45"/>
      <c r="AKJ43" s="45"/>
      <c r="AKK43" s="45"/>
      <c r="AKL43" s="45"/>
      <c r="AKM43" s="45"/>
      <c r="AKN43" s="45"/>
      <c r="AKO43" s="45"/>
      <c r="AKP43" s="45"/>
      <c r="AKQ43" s="45"/>
      <c r="AKR43" s="45"/>
      <c r="AKS43" s="45"/>
      <c r="AKT43" s="45"/>
      <c r="AKU43" s="45"/>
      <c r="AKV43" s="45"/>
    </row>
    <row r="44" spans="1:984" ht="22.15" customHeight="1" x14ac:dyDescent="0.25">
      <c r="A44" s="451" t="s">
        <v>133</v>
      </c>
      <c r="B44" s="446" t="s">
        <v>83</v>
      </c>
      <c r="C44" s="452" t="s">
        <v>154</v>
      </c>
      <c r="D44" s="452"/>
      <c r="E44" s="452"/>
      <c r="F44" s="452"/>
      <c r="G44" s="453" t="s">
        <v>134</v>
      </c>
      <c r="H44" s="454" t="s">
        <v>240</v>
      </c>
      <c r="I44" s="455"/>
      <c r="J44" s="456"/>
      <c r="K44" s="442" t="s">
        <v>264</v>
      </c>
      <c r="L44" s="442" t="s">
        <v>285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  <c r="TK44" s="26"/>
      <c r="TL44" s="26"/>
      <c r="TM44" s="26"/>
      <c r="TN44" s="26"/>
      <c r="TO44" s="26"/>
      <c r="TP44" s="26"/>
      <c r="TQ44" s="26"/>
      <c r="TR44" s="26"/>
      <c r="TS44" s="26"/>
      <c r="TT44" s="26"/>
      <c r="TU44" s="26"/>
      <c r="TV44" s="26"/>
      <c r="TW44" s="26"/>
      <c r="TX44" s="26"/>
      <c r="TY44" s="26"/>
      <c r="TZ44" s="26"/>
      <c r="UA44" s="26"/>
      <c r="UB44" s="26"/>
      <c r="UC44" s="26"/>
      <c r="UD44" s="26"/>
      <c r="UE44" s="26"/>
      <c r="UF44" s="26"/>
      <c r="UG44" s="26"/>
      <c r="UH44" s="26"/>
      <c r="UI44" s="26"/>
      <c r="UJ44" s="26"/>
      <c r="UK44" s="26"/>
      <c r="UL44" s="26"/>
      <c r="UM44" s="26"/>
      <c r="UN44" s="26"/>
      <c r="UO44" s="26"/>
      <c r="UP44" s="26"/>
      <c r="UQ44" s="26"/>
      <c r="UR44" s="26"/>
      <c r="US44" s="26"/>
      <c r="UT44" s="26"/>
      <c r="UU44" s="26"/>
      <c r="UV44" s="26"/>
      <c r="UW44" s="26"/>
      <c r="UX44" s="26"/>
      <c r="UY44" s="26"/>
      <c r="UZ44" s="26"/>
      <c r="VA44" s="26"/>
      <c r="VB44" s="26"/>
      <c r="VC44" s="26"/>
      <c r="VD44" s="26"/>
      <c r="VE44" s="26"/>
      <c r="VF44" s="26"/>
      <c r="VG44" s="26"/>
      <c r="VH44" s="26"/>
      <c r="VI44" s="26"/>
      <c r="VJ44" s="26"/>
      <c r="VK44" s="26"/>
      <c r="VL44" s="26"/>
      <c r="VM44" s="26"/>
      <c r="VN44" s="26"/>
      <c r="VO44" s="26"/>
      <c r="VP44" s="26"/>
      <c r="VQ44" s="26"/>
      <c r="VR44" s="26"/>
      <c r="VS44" s="26"/>
      <c r="VT44" s="26"/>
      <c r="VU44" s="26"/>
      <c r="VV44" s="26"/>
      <c r="VW44" s="26"/>
      <c r="VX44" s="26"/>
      <c r="VY44" s="26"/>
      <c r="VZ44" s="26"/>
      <c r="WA44" s="26"/>
      <c r="WB44" s="26"/>
      <c r="WC44" s="26"/>
      <c r="WD44" s="26"/>
      <c r="WE44" s="26"/>
      <c r="WF44" s="26"/>
      <c r="WG44" s="26"/>
      <c r="WH44" s="26"/>
      <c r="WI44" s="26"/>
      <c r="WJ44" s="26"/>
      <c r="WK44" s="26"/>
      <c r="WL44" s="26"/>
      <c r="WM44" s="26"/>
      <c r="WN44" s="26"/>
      <c r="WO44" s="26"/>
      <c r="WP44" s="26"/>
      <c r="WQ44" s="26"/>
      <c r="WR44" s="26"/>
      <c r="WS44" s="26"/>
      <c r="WT44" s="26"/>
      <c r="WU44" s="26"/>
      <c r="WV44" s="26"/>
      <c r="WW44" s="26"/>
      <c r="WX44" s="26"/>
      <c r="WY44" s="26"/>
      <c r="WZ44" s="26"/>
      <c r="XA44" s="26"/>
      <c r="XB44" s="26"/>
      <c r="XC44" s="26"/>
      <c r="XD44" s="26"/>
      <c r="XE44" s="26"/>
      <c r="XF44" s="26"/>
      <c r="XG44" s="26"/>
      <c r="XH44" s="26"/>
      <c r="XI44" s="26"/>
      <c r="XJ44" s="26"/>
      <c r="XK44" s="26"/>
      <c r="XL44" s="26"/>
      <c r="XM44" s="26"/>
      <c r="XN44" s="26"/>
      <c r="XO44" s="26"/>
      <c r="XP44" s="26"/>
      <c r="XQ44" s="26"/>
      <c r="XR44" s="26"/>
      <c r="XS44" s="26"/>
      <c r="XT44" s="26"/>
      <c r="XU44" s="26"/>
      <c r="XV44" s="26"/>
      <c r="XW44" s="26"/>
      <c r="XX44" s="26"/>
      <c r="XY44" s="26"/>
      <c r="XZ44" s="26"/>
      <c r="YA44" s="26"/>
      <c r="YB44" s="26"/>
      <c r="YC44" s="26"/>
      <c r="YD44" s="26"/>
      <c r="YE44" s="26"/>
      <c r="YF44" s="26"/>
      <c r="YG44" s="26"/>
      <c r="YH44" s="26"/>
      <c r="YI44" s="26"/>
      <c r="YJ44" s="26"/>
      <c r="YK44" s="26"/>
      <c r="YL44" s="26"/>
      <c r="YM44" s="26"/>
      <c r="YN44" s="26"/>
      <c r="YO44" s="26"/>
      <c r="YP44" s="26"/>
      <c r="YQ44" s="26"/>
      <c r="YR44" s="26"/>
      <c r="YS44" s="26"/>
      <c r="YT44" s="26"/>
      <c r="YU44" s="26"/>
      <c r="YV44" s="26"/>
      <c r="YW44" s="26"/>
      <c r="YX44" s="26"/>
      <c r="YY44" s="26"/>
      <c r="YZ44" s="26"/>
      <c r="ZA44" s="26"/>
      <c r="ZB44" s="26"/>
      <c r="ZC44" s="26"/>
      <c r="ZD44" s="26"/>
      <c r="ZE44" s="26"/>
      <c r="ZF44" s="26"/>
      <c r="ZG44" s="26"/>
      <c r="ZH44" s="26"/>
      <c r="ZI44" s="26"/>
      <c r="ZJ44" s="26"/>
      <c r="ZK44" s="26"/>
      <c r="ZL44" s="26"/>
      <c r="ZM44" s="26"/>
      <c r="ZN44" s="26"/>
      <c r="ZO44" s="26"/>
      <c r="ZP44" s="26"/>
      <c r="ZQ44" s="26"/>
      <c r="ZR44" s="26"/>
      <c r="ZS44" s="26"/>
      <c r="ZT44" s="26"/>
      <c r="ZU44" s="26"/>
      <c r="ZV44" s="26"/>
      <c r="ZW44" s="26"/>
      <c r="ZX44" s="26"/>
      <c r="ZY44" s="26"/>
      <c r="ZZ44" s="26"/>
      <c r="AAA44" s="26"/>
      <c r="AAB44" s="26"/>
      <c r="AAC44" s="26"/>
      <c r="AAD44" s="26"/>
      <c r="AAE44" s="26"/>
      <c r="AAF44" s="26"/>
      <c r="AAG44" s="26"/>
      <c r="AAH44" s="26"/>
      <c r="AAI44" s="26"/>
      <c r="AAJ44" s="26"/>
      <c r="AAK44" s="26"/>
      <c r="AAL44" s="26"/>
      <c r="AAM44" s="26"/>
      <c r="AAN44" s="26"/>
      <c r="AAO44" s="26"/>
      <c r="AAP44" s="26"/>
      <c r="AAQ44" s="26"/>
      <c r="AAR44" s="26"/>
      <c r="AAS44" s="26"/>
      <c r="AAT44" s="26"/>
      <c r="AAU44" s="26"/>
      <c r="AAV44" s="26"/>
      <c r="AAW44" s="26"/>
      <c r="AAX44" s="26"/>
      <c r="AAY44" s="26"/>
      <c r="AAZ44" s="26"/>
      <c r="ABA44" s="26"/>
      <c r="ABB44" s="26"/>
      <c r="ABC44" s="26"/>
      <c r="ABD44" s="26"/>
      <c r="ABE44" s="26"/>
      <c r="ABF44" s="26"/>
      <c r="ABG44" s="26"/>
      <c r="ABH44" s="26"/>
      <c r="ABI44" s="26"/>
      <c r="ABJ44" s="26"/>
      <c r="ABK44" s="26"/>
      <c r="ABL44" s="26"/>
      <c r="ABM44" s="26"/>
      <c r="ABN44" s="26"/>
      <c r="ABO44" s="26"/>
      <c r="ABP44" s="26"/>
      <c r="ABQ44" s="26"/>
      <c r="ABR44" s="26"/>
      <c r="ABS44" s="26"/>
      <c r="ABT44" s="26"/>
      <c r="ABU44" s="26"/>
      <c r="ABV44" s="26"/>
      <c r="ABW44" s="26"/>
      <c r="ABX44" s="26"/>
      <c r="ABY44" s="26"/>
      <c r="ABZ44" s="26"/>
      <c r="ACA44" s="26"/>
      <c r="ACB44" s="26"/>
      <c r="ACC44" s="26"/>
      <c r="ACD44" s="26"/>
      <c r="ACE44" s="26"/>
      <c r="ACF44" s="26"/>
      <c r="ACG44" s="26"/>
      <c r="ACH44" s="26"/>
      <c r="ACI44" s="26"/>
      <c r="ACJ44" s="26"/>
      <c r="ACK44" s="26"/>
      <c r="ACL44" s="26"/>
      <c r="ACM44" s="26"/>
      <c r="ACN44" s="26"/>
      <c r="ACO44" s="26"/>
      <c r="ACP44" s="26"/>
      <c r="ACQ44" s="26"/>
      <c r="ACR44" s="26"/>
      <c r="ACS44" s="26"/>
      <c r="ACT44" s="26"/>
      <c r="ACU44" s="26"/>
      <c r="ACV44" s="26"/>
      <c r="ACW44" s="26"/>
      <c r="ACX44" s="26"/>
      <c r="ACY44" s="26"/>
      <c r="ACZ44" s="26"/>
      <c r="ADA44" s="26"/>
      <c r="ADB44" s="26"/>
      <c r="ADC44" s="26"/>
      <c r="ADD44" s="26"/>
      <c r="ADE44" s="26"/>
      <c r="ADF44" s="26"/>
      <c r="ADG44" s="26"/>
      <c r="ADH44" s="26"/>
      <c r="ADI44" s="26"/>
      <c r="ADJ44" s="26"/>
      <c r="ADK44" s="26"/>
      <c r="ADL44" s="26"/>
      <c r="ADM44" s="26"/>
      <c r="ADN44" s="26"/>
      <c r="ADO44" s="26"/>
      <c r="ADP44" s="26"/>
      <c r="ADQ44" s="26"/>
      <c r="ADR44" s="26"/>
      <c r="ADS44" s="26"/>
      <c r="ADT44" s="26"/>
      <c r="ADU44" s="26"/>
      <c r="ADV44" s="26"/>
      <c r="ADW44" s="26"/>
      <c r="ADX44" s="26"/>
      <c r="ADY44" s="26"/>
      <c r="ADZ44" s="26"/>
      <c r="AEA44" s="26"/>
      <c r="AEB44" s="26"/>
      <c r="AEC44" s="26"/>
      <c r="AED44" s="26"/>
      <c r="AEE44" s="26"/>
      <c r="AEF44" s="26"/>
      <c r="AEG44" s="26"/>
      <c r="AEH44" s="26"/>
      <c r="AEI44" s="26"/>
      <c r="AEJ44" s="26"/>
      <c r="AEK44" s="26"/>
      <c r="AEL44" s="26"/>
      <c r="AEM44" s="26"/>
      <c r="AEN44" s="26"/>
      <c r="AEO44" s="26"/>
      <c r="AEP44" s="26"/>
      <c r="AEQ44" s="26"/>
      <c r="AER44" s="26"/>
      <c r="AES44" s="26"/>
      <c r="AET44" s="26"/>
      <c r="AEU44" s="26"/>
      <c r="AEV44" s="26"/>
      <c r="AEW44" s="26"/>
      <c r="AEX44" s="26"/>
      <c r="AEY44" s="26"/>
      <c r="AEZ44" s="26"/>
      <c r="AFA44" s="26"/>
      <c r="AFB44" s="26"/>
      <c r="AFC44" s="26"/>
      <c r="AFD44" s="26"/>
      <c r="AFE44" s="26"/>
      <c r="AFF44" s="26"/>
      <c r="AFG44" s="26"/>
      <c r="AFH44" s="26"/>
      <c r="AFI44" s="26"/>
      <c r="AFJ44" s="26"/>
      <c r="AFK44" s="26"/>
      <c r="AFL44" s="26"/>
      <c r="AFM44" s="26"/>
      <c r="AFN44" s="26"/>
      <c r="AFO44" s="26"/>
      <c r="AFP44" s="26"/>
      <c r="AFQ44" s="26"/>
      <c r="AFR44" s="26"/>
      <c r="AFS44" s="26"/>
      <c r="AFT44" s="26"/>
      <c r="AFU44" s="26"/>
      <c r="AFV44" s="26"/>
      <c r="AFW44" s="26"/>
      <c r="AFX44" s="26"/>
      <c r="AFY44" s="26"/>
      <c r="AFZ44" s="26"/>
      <c r="AGA44" s="26"/>
      <c r="AGB44" s="26"/>
      <c r="AGC44" s="26"/>
      <c r="AGD44" s="26"/>
      <c r="AGE44" s="26"/>
      <c r="AGF44" s="26"/>
      <c r="AGG44" s="26"/>
      <c r="AGH44" s="26"/>
      <c r="AGI44" s="26"/>
      <c r="AGJ44" s="26"/>
      <c r="AGK44" s="26"/>
      <c r="AGL44" s="26"/>
      <c r="AGM44" s="26"/>
      <c r="AGN44" s="26"/>
      <c r="AGO44" s="26"/>
      <c r="AGP44" s="26"/>
      <c r="AGQ44" s="26"/>
      <c r="AGR44" s="26"/>
      <c r="AGS44" s="26"/>
      <c r="AGT44" s="26"/>
      <c r="AGU44" s="26"/>
      <c r="AGV44" s="26"/>
      <c r="AGW44" s="26"/>
      <c r="AGX44" s="26"/>
      <c r="AGY44" s="26"/>
      <c r="AGZ44" s="26"/>
      <c r="AHA44" s="26"/>
      <c r="AHB44" s="26"/>
      <c r="AHC44" s="26"/>
      <c r="AHD44" s="26"/>
      <c r="AHE44" s="26"/>
      <c r="AHF44" s="26"/>
      <c r="AHG44" s="26"/>
      <c r="AHH44" s="26"/>
      <c r="AHI44" s="26"/>
      <c r="AHJ44" s="26"/>
      <c r="AHK44" s="26"/>
      <c r="AHL44" s="26"/>
      <c r="AHM44" s="26"/>
      <c r="AHN44" s="26"/>
      <c r="AHO44" s="26"/>
      <c r="AHP44" s="26"/>
      <c r="AHQ44" s="26"/>
      <c r="AHR44" s="26"/>
      <c r="AHS44" s="26"/>
      <c r="AHT44" s="26"/>
      <c r="AHU44" s="26"/>
      <c r="AHV44" s="26"/>
      <c r="AHW44" s="26"/>
      <c r="AHX44" s="26"/>
      <c r="AHY44" s="26"/>
      <c r="AHZ44" s="26"/>
      <c r="AIA44" s="26"/>
      <c r="AIB44" s="26"/>
      <c r="AIC44" s="26"/>
      <c r="AID44" s="26"/>
      <c r="AIE44" s="26"/>
      <c r="AIF44" s="26"/>
      <c r="AIG44" s="26"/>
      <c r="AIH44" s="26"/>
      <c r="AII44" s="26"/>
      <c r="AIJ44" s="26"/>
      <c r="AIK44" s="26"/>
      <c r="AIL44" s="26"/>
      <c r="AIM44" s="26"/>
      <c r="AIN44" s="26"/>
      <c r="AIO44" s="26"/>
      <c r="AIP44" s="26"/>
      <c r="AIQ44" s="26"/>
      <c r="AIR44" s="26"/>
      <c r="AIS44" s="26"/>
      <c r="AIT44" s="26"/>
      <c r="AIU44" s="26"/>
      <c r="AIV44" s="26"/>
      <c r="AIW44" s="26"/>
      <c r="AIX44" s="26"/>
      <c r="AIY44" s="26"/>
      <c r="AIZ44" s="26"/>
      <c r="AJA44" s="26"/>
      <c r="AJB44" s="26"/>
      <c r="AJC44" s="26"/>
      <c r="AJD44" s="26"/>
      <c r="AJE44" s="26"/>
      <c r="AJF44" s="26"/>
      <c r="AJG44" s="26"/>
      <c r="AJH44" s="26"/>
      <c r="AJI44" s="26"/>
      <c r="AJJ44" s="26"/>
      <c r="AJK44" s="26"/>
      <c r="AJL44" s="26"/>
      <c r="AJM44" s="26"/>
      <c r="AJN44" s="26"/>
      <c r="AJO44" s="26"/>
      <c r="AJP44" s="26"/>
      <c r="AJQ44" s="26"/>
      <c r="AJR44" s="26"/>
      <c r="AJS44" s="26"/>
      <c r="AJT44" s="26"/>
      <c r="AJU44" s="26"/>
      <c r="AJV44" s="26"/>
      <c r="AJW44" s="26"/>
      <c r="AJX44" s="26"/>
      <c r="AJY44" s="26"/>
      <c r="AJZ44" s="26"/>
      <c r="AKA44" s="26"/>
      <c r="AKB44" s="26"/>
      <c r="AKC44" s="26"/>
      <c r="AKD44" s="26"/>
      <c r="AKE44" s="26"/>
      <c r="AKF44" s="26"/>
      <c r="AKG44" s="26"/>
      <c r="AKH44" s="26"/>
      <c r="AKI44" s="26"/>
      <c r="AKJ44" s="26"/>
      <c r="AKK44" s="26"/>
      <c r="AKL44" s="26"/>
      <c r="AKM44" s="26"/>
      <c r="AKN44" s="26"/>
      <c r="AKO44" s="26"/>
      <c r="AKP44" s="26"/>
      <c r="AKQ44" s="26"/>
      <c r="AKR44" s="26"/>
      <c r="AKS44" s="26"/>
      <c r="AKT44" s="26"/>
      <c r="AKU44" s="26"/>
      <c r="AKV44" s="26"/>
    </row>
    <row r="45" spans="1:984" ht="43.5" customHeight="1" x14ac:dyDescent="0.25">
      <c r="A45" s="451"/>
      <c r="B45" s="446"/>
      <c r="C45" s="452"/>
      <c r="D45" s="452"/>
      <c r="E45" s="452"/>
      <c r="F45" s="452"/>
      <c r="G45" s="453"/>
      <c r="H45" s="291" t="s">
        <v>64</v>
      </c>
      <c r="I45" s="291" t="s">
        <v>65</v>
      </c>
      <c r="J45" s="291" t="s">
        <v>66</v>
      </c>
      <c r="K45" s="442"/>
      <c r="L45" s="442"/>
    </row>
    <row r="46" spans="1:984" s="24" customFormat="1" x14ac:dyDescent="0.25">
      <c r="A46" s="263">
        <v>36</v>
      </c>
      <c r="B46" s="277" t="s">
        <v>179</v>
      </c>
      <c r="C46" s="445" t="s">
        <v>6</v>
      </c>
      <c r="D46" s="445"/>
      <c r="E46" s="445"/>
      <c r="F46" s="445"/>
      <c r="G46" s="264">
        <f>[1]Bev.Önk.!$F$97</f>
        <v>299793860</v>
      </c>
      <c r="H46" s="264">
        <f>[1]Bev.Önk.!$F$97</f>
        <v>299793860</v>
      </c>
      <c r="I46" s="275"/>
      <c r="J46" s="292"/>
      <c r="K46" s="276">
        <v>299784032</v>
      </c>
      <c r="L46" s="276">
        <v>299784032</v>
      </c>
    </row>
    <row r="47" spans="1:984" s="24" customFormat="1" x14ac:dyDescent="0.25">
      <c r="A47" s="263">
        <f>A46+1</f>
        <v>37</v>
      </c>
      <c r="B47" s="277" t="s">
        <v>180</v>
      </c>
      <c r="C47" s="445" t="s">
        <v>181</v>
      </c>
      <c r="D47" s="445"/>
      <c r="E47" s="445"/>
      <c r="F47" s="445"/>
      <c r="G47" s="264"/>
      <c r="H47" s="275"/>
      <c r="I47" s="275"/>
      <c r="J47" s="292"/>
      <c r="K47" s="276"/>
      <c r="L47" s="276"/>
    </row>
    <row r="48" spans="1:984" s="24" customFormat="1" x14ac:dyDescent="0.25">
      <c r="A48" s="278">
        <f t="shared" ref="A48:A50" si="9">A47+1</f>
        <v>38</v>
      </c>
      <c r="B48" s="279" t="s">
        <v>293</v>
      </c>
      <c r="C48" s="293" t="s">
        <v>294</v>
      </c>
      <c r="D48" s="294"/>
      <c r="E48" s="294"/>
      <c r="F48" s="295"/>
      <c r="G48" s="264"/>
      <c r="H48" s="275"/>
      <c r="I48" s="275"/>
      <c r="J48" s="292"/>
      <c r="K48" s="276"/>
      <c r="L48" s="276">
        <v>17096991</v>
      </c>
    </row>
    <row r="49" spans="1:12" s="24" customFormat="1" x14ac:dyDescent="0.25">
      <c r="A49" s="263">
        <f t="shared" si="9"/>
        <v>39</v>
      </c>
      <c r="B49" s="277" t="s">
        <v>200</v>
      </c>
      <c r="C49" s="293" t="s">
        <v>72</v>
      </c>
      <c r="D49" s="294"/>
      <c r="E49" s="294"/>
      <c r="F49" s="295"/>
      <c r="G49" s="264"/>
      <c r="H49" s="275"/>
      <c r="I49" s="275"/>
      <c r="J49" s="292"/>
      <c r="K49" s="276"/>
      <c r="L49" s="276"/>
    </row>
    <row r="50" spans="1:12" s="24" customFormat="1" ht="37.15" customHeight="1" x14ac:dyDescent="0.25">
      <c r="A50" s="285">
        <f t="shared" si="9"/>
        <v>40</v>
      </c>
      <c r="B50" s="286" t="s">
        <v>80</v>
      </c>
      <c r="C50" s="447" t="s">
        <v>81</v>
      </c>
      <c r="D50" s="448"/>
      <c r="E50" s="448"/>
      <c r="F50" s="449"/>
      <c r="G50" s="274">
        <f>SUM(G46:G49)</f>
        <v>299793860</v>
      </c>
      <c r="H50" s="274">
        <f>SUM(H46:H49)</f>
        <v>299793860</v>
      </c>
      <c r="I50" s="274">
        <f>SUM(I49)</f>
        <v>0</v>
      </c>
      <c r="J50" s="296">
        <f>SUM(J49)</f>
        <v>0</v>
      </c>
      <c r="K50" s="217">
        <f>SUM(K46:K49)</f>
        <v>299784032</v>
      </c>
      <c r="L50" s="217">
        <f t="shared" ref="L50" si="10">SUM(L46:L49)</f>
        <v>316881023</v>
      </c>
    </row>
    <row r="51" spans="1:12" x14ac:dyDescent="0.25">
      <c r="A51" s="206"/>
      <c r="K51" s="14"/>
      <c r="L51" s="14"/>
    </row>
    <row r="52" spans="1:12" x14ac:dyDescent="0.25">
      <c r="A52" s="207"/>
      <c r="B52" s="103" t="s">
        <v>223</v>
      </c>
      <c r="C52" s="436"/>
      <c r="D52" s="436"/>
      <c r="E52" s="436"/>
      <c r="F52" s="436"/>
      <c r="G52" s="104">
        <f>G41+G50</f>
        <v>934485054</v>
      </c>
      <c r="H52" s="104"/>
      <c r="I52" s="104"/>
      <c r="J52" s="104"/>
      <c r="K52" s="148">
        <f>K41+K50</f>
        <v>948289042</v>
      </c>
      <c r="L52" s="148">
        <f t="shared" ref="L52" si="11">L41+L50</f>
        <v>1096949204</v>
      </c>
    </row>
    <row r="54" spans="1:12" x14ac:dyDescent="0.25">
      <c r="K54" s="23" t="s">
        <v>314</v>
      </c>
      <c r="L54" s="127">
        <f>L16+L23+L33+L38+L48</f>
        <v>624736753</v>
      </c>
    </row>
    <row r="55" spans="1:12" x14ac:dyDescent="0.25">
      <c r="K55" s="23" t="s">
        <v>315</v>
      </c>
      <c r="L55" s="127">
        <f>L18+L35+L40</f>
        <v>172428419</v>
      </c>
    </row>
    <row r="56" spans="1:12" x14ac:dyDescent="0.25">
      <c r="L56" s="127">
        <f>SUM(L54:L55)</f>
        <v>797165172</v>
      </c>
    </row>
  </sheetData>
  <mergeCells count="47">
    <mergeCell ref="K5:K6"/>
    <mergeCell ref="L5:L6"/>
    <mergeCell ref="K44:K45"/>
    <mergeCell ref="L44:L45"/>
    <mergeCell ref="A43:J43"/>
    <mergeCell ref="A44:A45"/>
    <mergeCell ref="B44:B45"/>
    <mergeCell ref="C44:F45"/>
    <mergeCell ref="G44:G45"/>
    <mergeCell ref="H44:J44"/>
    <mergeCell ref="C33:F33"/>
    <mergeCell ref="C36:F36"/>
    <mergeCell ref="C38:F38"/>
    <mergeCell ref="C40:F40"/>
    <mergeCell ref="C41:F41"/>
    <mergeCell ref="A1:J1"/>
    <mergeCell ref="C17:F17"/>
    <mergeCell ref="C7:F7"/>
    <mergeCell ref="C8:F8"/>
    <mergeCell ref="C9:F9"/>
    <mergeCell ref="C12:F12"/>
    <mergeCell ref="C14:F14"/>
    <mergeCell ref="C15:F15"/>
    <mergeCell ref="C16:F16"/>
    <mergeCell ref="A5:A6"/>
    <mergeCell ref="B5:B6"/>
    <mergeCell ref="C5:F6"/>
    <mergeCell ref="G5:G6"/>
    <mergeCell ref="H5:J5"/>
    <mergeCell ref="A3:J3"/>
    <mergeCell ref="A4:J4"/>
    <mergeCell ref="C52:F52"/>
    <mergeCell ref="C29:F29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46:F46"/>
    <mergeCell ref="C47:F47"/>
    <mergeCell ref="C50:F5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R64"/>
  <sheetViews>
    <sheetView workbookViewId="0">
      <selection activeCell="G36" sqref="G36"/>
    </sheetView>
  </sheetViews>
  <sheetFormatPr defaultRowHeight="15" x14ac:dyDescent="0.25"/>
  <cols>
    <col min="1" max="1" width="6.28515625" style="36" customWidth="1"/>
    <col min="2" max="2" width="59" style="23" customWidth="1"/>
    <col min="3" max="3" width="8.5703125" style="23" customWidth="1"/>
    <col min="4" max="4" width="1.140625" style="23" hidden="1" customWidth="1"/>
    <col min="5" max="6" width="8.85546875" style="23" hidden="1" customWidth="1"/>
    <col min="7" max="7" width="20.28515625" style="33" customWidth="1"/>
    <col min="8" max="9" width="14.140625" style="23" bestFit="1" customWidth="1"/>
    <col min="10" max="10" width="9.140625" style="23"/>
    <col min="11" max="11" width="14.85546875" style="23" customWidth="1"/>
    <col min="12" max="12" width="17.140625" style="23" customWidth="1"/>
    <col min="13" max="16384" width="9.140625" style="23"/>
  </cols>
  <sheetData>
    <row r="1" spans="1:980" x14ac:dyDescent="0.25">
      <c r="A1" s="434" t="s">
        <v>281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980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980" ht="22.15" customHeight="1" x14ac:dyDescent="0.25">
      <c r="A3" s="423" t="s">
        <v>202</v>
      </c>
      <c r="B3" s="423"/>
      <c r="C3" s="423"/>
      <c r="D3" s="423"/>
      <c r="E3" s="423"/>
      <c r="F3" s="423"/>
      <c r="G3" s="423"/>
      <c r="H3" s="423"/>
      <c r="I3" s="423"/>
      <c r="J3" s="423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</row>
    <row r="4" spans="1:980" ht="22.15" customHeight="1" x14ac:dyDescent="0.25">
      <c r="A4" s="443" t="s">
        <v>182</v>
      </c>
      <c r="B4" s="444"/>
      <c r="C4" s="444"/>
      <c r="D4" s="444"/>
      <c r="E4" s="444"/>
      <c r="F4" s="444"/>
      <c r="G4" s="444"/>
      <c r="H4" s="444"/>
      <c r="I4" s="444"/>
      <c r="J4" s="444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</row>
    <row r="5" spans="1:980" ht="22.15" customHeight="1" x14ac:dyDescent="0.25">
      <c r="A5" s="424" t="s">
        <v>133</v>
      </c>
      <c r="B5" s="425" t="s">
        <v>83</v>
      </c>
      <c r="C5" s="426" t="s">
        <v>154</v>
      </c>
      <c r="D5" s="426"/>
      <c r="E5" s="426"/>
      <c r="F5" s="426"/>
      <c r="G5" s="427" t="s">
        <v>134</v>
      </c>
      <c r="H5" s="428" t="s">
        <v>240</v>
      </c>
      <c r="I5" s="429"/>
      <c r="J5" s="430"/>
      <c r="K5" s="440" t="s">
        <v>264</v>
      </c>
      <c r="L5" s="441" t="s">
        <v>285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</row>
    <row r="6" spans="1:980" ht="43.5" customHeight="1" x14ac:dyDescent="0.25">
      <c r="A6" s="424"/>
      <c r="B6" s="425"/>
      <c r="C6" s="426"/>
      <c r="D6" s="426"/>
      <c r="E6" s="426"/>
      <c r="F6" s="426"/>
      <c r="G6" s="427"/>
      <c r="H6" s="97" t="s">
        <v>64</v>
      </c>
      <c r="I6" s="97" t="s">
        <v>65</v>
      </c>
      <c r="J6" s="97" t="s">
        <v>66</v>
      </c>
      <c r="K6" s="440"/>
      <c r="L6" s="441"/>
    </row>
    <row r="7" spans="1:980" x14ac:dyDescent="0.25">
      <c r="A7" s="132" t="s">
        <v>301</v>
      </c>
      <c r="B7" s="27" t="s">
        <v>231</v>
      </c>
      <c r="C7" s="432" t="s">
        <v>8</v>
      </c>
      <c r="D7" s="432"/>
      <c r="E7" s="432"/>
      <c r="F7" s="432"/>
      <c r="G7" s="28">
        <f>[1]Önk.!$F$210</f>
        <v>65134363</v>
      </c>
      <c r="H7" s="28">
        <f>[2]Önk.!$E$7+[2]Önk.!$E$31+[2]Önk.!$E$61+[2]Önk.!$E$102+[2]Önk.!$E$103+[2]Önk.!$E$146</f>
        <v>65134363</v>
      </c>
      <c r="I7" s="6"/>
      <c r="J7" s="6"/>
      <c r="K7" s="157">
        <v>64500363</v>
      </c>
      <c r="L7" s="157">
        <v>64503271</v>
      </c>
    </row>
    <row r="8" spans="1:980" x14ac:dyDescent="0.25">
      <c r="A8" s="133">
        <f>A7+1</f>
        <v>2</v>
      </c>
      <c r="B8" s="27" t="s">
        <v>227</v>
      </c>
      <c r="C8" s="80" t="s">
        <v>228</v>
      </c>
      <c r="D8" s="80"/>
      <c r="E8" s="80"/>
      <c r="F8" s="80"/>
      <c r="G8" s="28">
        <f>[1]Önk.!$F$232</f>
        <v>1135000</v>
      </c>
      <c r="H8" s="28">
        <f>[2]Önk.!$F$62</f>
        <v>1135000</v>
      </c>
      <c r="I8" s="6"/>
      <c r="J8" s="6"/>
      <c r="K8" s="157">
        <v>1135000</v>
      </c>
      <c r="L8" s="157">
        <v>1135000</v>
      </c>
    </row>
    <row r="9" spans="1:980" x14ac:dyDescent="0.25">
      <c r="A9" s="133">
        <f t="shared" ref="A9:A53" si="0">A8+1</f>
        <v>3</v>
      </c>
      <c r="B9" s="27" t="s">
        <v>232</v>
      </c>
      <c r="C9" s="80" t="s">
        <v>125</v>
      </c>
      <c r="D9" s="80"/>
      <c r="E9" s="80"/>
      <c r="F9" s="80"/>
      <c r="G9" s="28"/>
      <c r="H9" s="6"/>
      <c r="I9" s="6"/>
      <c r="J9" s="6"/>
      <c r="K9" s="157">
        <v>0</v>
      </c>
      <c r="L9" s="157"/>
    </row>
    <row r="10" spans="1:980" x14ac:dyDescent="0.25">
      <c r="A10" s="133">
        <f t="shared" si="0"/>
        <v>4</v>
      </c>
      <c r="B10" s="27" t="s">
        <v>61</v>
      </c>
      <c r="C10" s="47" t="s">
        <v>52</v>
      </c>
      <c r="D10" s="47"/>
      <c r="E10" s="47"/>
      <c r="F10" s="47"/>
      <c r="G10" s="28">
        <f>[1]Önk.!$F$230</f>
        <v>1330000</v>
      </c>
      <c r="H10" s="28">
        <f>[2]Önk.!$E$11</f>
        <v>1330000</v>
      </c>
      <c r="I10" s="6"/>
      <c r="J10" s="6"/>
      <c r="K10" s="157">
        <v>1330000</v>
      </c>
      <c r="L10" s="157">
        <v>1330000</v>
      </c>
    </row>
    <row r="11" spans="1:980" ht="23.25" customHeight="1" x14ac:dyDescent="0.25">
      <c r="A11" s="133">
        <f t="shared" si="0"/>
        <v>5</v>
      </c>
      <c r="B11" s="29" t="s">
        <v>120</v>
      </c>
      <c r="C11" s="432" t="s">
        <v>11</v>
      </c>
      <c r="D11" s="432"/>
      <c r="E11" s="432"/>
      <c r="F11" s="432"/>
      <c r="G11" s="28">
        <f>[1]Önk.!$F$211</f>
        <v>1152000</v>
      </c>
      <c r="H11" s="28">
        <f>[2]Önk.!$E$8+[2]Önk.!$E$32+[2]Önk.!$E$63+[2]Önk.!$E$147</f>
        <v>1152000</v>
      </c>
      <c r="I11" s="6"/>
      <c r="J11" s="6"/>
      <c r="K11" s="157">
        <v>1152000</v>
      </c>
      <c r="L11" s="157">
        <v>1152000</v>
      </c>
    </row>
    <row r="12" spans="1:980" ht="23.25" customHeight="1" x14ac:dyDescent="0.25">
      <c r="A12" s="133">
        <f t="shared" si="0"/>
        <v>6</v>
      </c>
      <c r="B12" s="29" t="s">
        <v>124</v>
      </c>
      <c r="C12" s="47" t="s">
        <v>57</v>
      </c>
      <c r="D12" s="47"/>
      <c r="E12" s="47"/>
      <c r="F12" s="47"/>
      <c r="G12" s="28">
        <f>[1]Önk.!$F$233</f>
        <v>100000</v>
      </c>
      <c r="H12" s="28">
        <f>[2]Önk.!$E$12+[2]Önk.!$E$148</f>
        <v>100000</v>
      </c>
      <c r="I12" s="6"/>
      <c r="J12" s="6"/>
      <c r="K12" s="157">
        <v>100000</v>
      </c>
      <c r="L12" s="157">
        <v>100000</v>
      </c>
    </row>
    <row r="13" spans="1:980" ht="28.9" customHeight="1" x14ac:dyDescent="0.25">
      <c r="A13" s="133">
        <f t="shared" si="0"/>
        <v>7</v>
      </c>
      <c r="B13" s="29" t="s">
        <v>121</v>
      </c>
      <c r="C13" s="432" t="s">
        <v>9</v>
      </c>
      <c r="D13" s="432"/>
      <c r="E13" s="432"/>
      <c r="F13" s="432"/>
      <c r="G13" s="28">
        <f>[1]Önk.!$F$212</f>
        <v>0</v>
      </c>
      <c r="H13" s="6"/>
      <c r="I13" s="6"/>
      <c r="J13" s="6"/>
      <c r="K13" s="157"/>
      <c r="L13" s="157"/>
    </row>
    <row r="14" spans="1:980" ht="28.9" customHeight="1" x14ac:dyDescent="0.25">
      <c r="A14" s="133">
        <f t="shared" si="0"/>
        <v>8</v>
      </c>
      <c r="B14" s="29" t="s">
        <v>126</v>
      </c>
      <c r="C14" s="47" t="s">
        <v>10</v>
      </c>
      <c r="D14" s="47"/>
      <c r="E14" s="47"/>
      <c r="F14" s="47"/>
      <c r="G14" s="28"/>
      <c r="H14" s="6"/>
      <c r="I14" s="6"/>
      <c r="J14" s="6"/>
      <c r="K14" s="157">
        <v>134000</v>
      </c>
      <c r="L14" s="157">
        <v>134000</v>
      </c>
    </row>
    <row r="15" spans="1:980" ht="28.9" customHeight="1" x14ac:dyDescent="0.25">
      <c r="A15" s="133">
        <f t="shared" si="0"/>
        <v>9</v>
      </c>
      <c r="B15" s="29" t="s">
        <v>184</v>
      </c>
      <c r="C15" s="47" t="s">
        <v>56</v>
      </c>
      <c r="D15" s="47"/>
      <c r="E15" s="47"/>
      <c r="F15" s="47"/>
      <c r="G15" s="28">
        <f>[1]Önk.!$F$213</f>
        <v>134000</v>
      </c>
      <c r="H15" s="28">
        <f>[1]Önk.!$F$213</f>
        <v>134000</v>
      </c>
      <c r="I15" s="6"/>
      <c r="J15" s="6"/>
      <c r="K15" s="157">
        <v>634000</v>
      </c>
      <c r="L15" s="157">
        <v>959130</v>
      </c>
    </row>
    <row r="16" spans="1:980" x14ac:dyDescent="0.25">
      <c r="A16" s="133">
        <f t="shared" si="0"/>
        <v>10</v>
      </c>
      <c r="B16" s="29" t="s">
        <v>185</v>
      </c>
      <c r="C16" s="432" t="s">
        <v>14</v>
      </c>
      <c r="D16" s="432"/>
      <c r="E16" s="432"/>
      <c r="F16" s="432"/>
      <c r="G16" s="28">
        <f>[1]Önk.!$F$214</f>
        <v>13674620</v>
      </c>
      <c r="H16" s="28">
        <f>[1]Önk.!$F$165+[1]Önk.!$F$166+[1]Önk.!$F$167+[1]Önk.!$F$168</f>
        <v>8802140</v>
      </c>
      <c r="I16" s="28">
        <f>[1]Önk.!$F$169+[1]Önk.!$F$170+[1]Önk.!$F$171+[1]Önk.!$F$172+[1]Önk.!$F$173+[1]Önk.!$F$174</f>
        <v>4872480</v>
      </c>
      <c r="J16" s="6"/>
      <c r="K16" s="157">
        <v>13674620</v>
      </c>
      <c r="L16" s="157">
        <v>13610177</v>
      </c>
    </row>
    <row r="17" spans="1:12" s="24" customFormat="1" ht="25.5" x14ac:dyDescent="0.25">
      <c r="A17" s="133">
        <f t="shared" si="0"/>
        <v>11</v>
      </c>
      <c r="B17" s="29" t="s">
        <v>186</v>
      </c>
      <c r="C17" s="432" t="s">
        <v>13</v>
      </c>
      <c r="D17" s="432"/>
      <c r="E17" s="432"/>
      <c r="F17" s="432"/>
      <c r="G17" s="50">
        <f>[1]Önk.!$F$215</f>
        <v>776400</v>
      </c>
      <c r="H17" s="28">
        <f>[2]Önk.!$E$84+[2]Önk.!$E$65+[2]Önk.!$E$35</f>
        <v>776400</v>
      </c>
      <c r="I17" s="22"/>
      <c r="J17" s="22"/>
      <c r="K17" s="155">
        <v>776400</v>
      </c>
      <c r="L17" s="155">
        <v>1169745</v>
      </c>
    </row>
    <row r="18" spans="1:12" ht="14.45" customHeight="1" x14ac:dyDescent="0.25">
      <c r="A18" s="133">
        <f t="shared" si="0"/>
        <v>12</v>
      </c>
      <c r="B18" s="29" t="s">
        <v>122</v>
      </c>
      <c r="C18" s="432" t="s">
        <v>60</v>
      </c>
      <c r="D18" s="432"/>
      <c r="E18" s="432"/>
      <c r="F18" s="432"/>
      <c r="G18" s="28">
        <f>[1]Önk.!$F$216</f>
        <v>400000</v>
      </c>
      <c r="H18" s="6"/>
      <c r="I18" s="28">
        <f>[2]Önk.!$F$171</f>
        <v>400000</v>
      </c>
      <c r="J18" s="6"/>
      <c r="K18" s="157">
        <v>400000</v>
      </c>
      <c r="L18" s="157">
        <v>548227</v>
      </c>
    </row>
    <row r="19" spans="1:12" s="24" customFormat="1" ht="30" customHeight="1" x14ac:dyDescent="0.25">
      <c r="A19" s="134">
        <f t="shared" si="0"/>
        <v>13</v>
      </c>
      <c r="B19" s="38" t="s">
        <v>30</v>
      </c>
      <c r="C19" s="433" t="s">
        <v>92</v>
      </c>
      <c r="D19" s="433"/>
      <c r="E19" s="433"/>
      <c r="F19" s="433"/>
      <c r="G19" s="55">
        <f>SUM(G7:G18)</f>
        <v>83836383</v>
      </c>
      <c r="H19" s="55">
        <f>SUM(H7:H18)</f>
        <v>78563903</v>
      </c>
      <c r="I19" s="55">
        <f>SUM(I7:I18)</f>
        <v>5272480</v>
      </c>
      <c r="J19" s="82"/>
      <c r="K19" s="135">
        <f>SUM(K7:K18)</f>
        <v>83836383</v>
      </c>
      <c r="L19" s="135">
        <f t="shared" ref="L19" si="1">SUM(L7:L18)</f>
        <v>84641550</v>
      </c>
    </row>
    <row r="20" spans="1:12" s="24" customFormat="1" ht="23.45" customHeight="1" x14ac:dyDescent="0.25">
      <c r="A20" s="134">
        <f t="shared" si="0"/>
        <v>14</v>
      </c>
      <c r="B20" s="38" t="s">
        <v>69</v>
      </c>
      <c r="C20" s="433" t="s">
        <v>12</v>
      </c>
      <c r="D20" s="433"/>
      <c r="E20" s="433"/>
      <c r="F20" s="433"/>
      <c r="G20" s="39">
        <f>[1]Önk.!$F$217</f>
        <v>11732380</v>
      </c>
      <c r="H20" s="39">
        <f>G20-I20</f>
        <v>10809645.6</v>
      </c>
      <c r="I20" s="39">
        <f>[1]Önk.!$G$173+[1]Önk.!$F$178</f>
        <v>922734.4</v>
      </c>
      <c r="J20" s="82"/>
      <c r="K20" s="135">
        <v>11732380</v>
      </c>
      <c r="L20" s="135">
        <v>11867170</v>
      </c>
    </row>
    <row r="21" spans="1:12" x14ac:dyDescent="0.25">
      <c r="A21" s="133">
        <f t="shared" si="0"/>
        <v>15</v>
      </c>
      <c r="B21" s="29" t="s">
        <v>43</v>
      </c>
      <c r="C21" s="432" t="s">
        <v>19</v>
      </c>
      <c r="D21" s="432"/>
      <c r="E21" s="432"/>
      <c r="F21" s="432"/>
      <c r="G21" s="28">
        <f>[1]Önk.!$F$218</f>
        <v>240000</v>
      </c>
      <c r="H21" s="28">
        <f>[2]Önk.!$E$18+[2]Önk.!$E$40+[2]Önk.!$E$70+[2]Önk.!$E$118+[2]Önk.!$E$155</f>
        <v>240000</v>
      </c>
      <c r="I21" s="84"/>
      <c r="J21" s="6"/>
      <c r="K21" s="157">
        <v>240000</v>
      </c>
      <c r="L21" s="157">
        <v>240000</v>
      </c>
    </row>
    <row r="22" spans="1:12" x14ac:dyDescent="0.25">
      <c r="A22" s="133">
        <f t="shared" si="0"/>
        <v>16</v>
      </c>
      <c r="B22" s="29" t="s">
        <v>44</v>
      </c>
      <c r="C22" s="47" t="s">
        <v>20</v>
      </c>
      <c r="D22" s="47"/>
      <c r="E22" s="47"/>
      <c r="F22" s="47"/>
      <c r="G22" s="28">
        <f>[1]Önk.!$F$219</f>
        <v>18700700</v>
      </c>
      <c r="H22" s="28">
        <v>16050700</v>
      </c>
      <c r="I22" s="28">
        <v>2650000</v>
      </c>
      <c r="J22" s="6"/>
      <c r="K22" s="157">
        <v>18836561</v>
      </c>
      <c r="L22" s="157">
        <v>28228561</v>
      </c>
    </row>
    <row r="23" spans="1:12" x14ac:dyDescent="0.25">
      <c r="A23" s="133">
        <f t="shared" si="0"/>
        <v>17</v>
      </c>
      <c r="B23" s="29" t="s">
        <v>45</v>
      </c>
      <c r="C23" s="432" t="s">
        <v>24</v>
      </c>
      <c r="D23" s="432"/>
      <c r="E23" s="432"/>
      <c r="F23" s="432"/>
      <c r="G23" s="28">
        <f>[1]Önk.!$F$220</f>
        <v>355000</v>
      </c>
      <c r="H23" s="28">
        <f>[2]Önk.!$E$20+[2]Önk.!$E$42+[2]Önk.!$E$72</f>
        <v>355000</v>
      </c>
      <c r="I23" s="84"/>
      <c r="J23" s="6"/>
      <c r="K23" s="157">
        <v>355000</v>
      </c>
      <c r="L23" s="157">
        <v>355000</v>
      </c>
    </row>
    <row r="24" spans="1:12" x14ac:dyDescent="0.25">
      <c r="A24" s="133">
        <f t="shared" si="0"/>
        <v>18</v>
      </c>
      <c r="B24" s="29" t="s">
        <v>116</v>
      </c>
      <c r="C24" s="432" t="s">
        <v>16</v>
      </c>
      <c r="D24" s="432"/>
      <c r="E24" s="432"/>
      <c r="F24" s="432"/>
      <c r="G24" s="28">
        <f>[1]Önk.!$F$221</f>
        <v>980000</v>
      </c>
      <c r="H24" s="28">
        <f>[1]Önk.!$F$221</f>
        <v>980000</v>
      </c>
      <c r="I24" s="84"/>
      <c r="J24" s="6"/>
      <c r="K24" s="157">
        <v>980000</v>
      </c>
      <c r="L24" s="157">
        <v>1434915</v>
      </c>
    </row>
    <row r="25" spans="1:12" x14ac:dyDescent="0.25">
      <c r="A25" s="133">
        <f t="shared" si="0"/>
        <v>19</v>
      </c>
      <c r="B25" s="30" t="s">
        <v>46</v>
      </c>
      <c r="C25" s="432" t="s">
        <v>15</v>
      </c>
      <c r="D25" s="432"/>
      <c r="E25" s="432"/>
      <c r="F25" s="432"/>
      <c r="G25" s="28">
        <f>[1]Önk.!$F$222</f>
        <v>10935000</v>
      </c>
      <c r="H25" s="28">
        <f>[1]Önk.!$F$222</f>
        <v>10935000</v>
      </c>
      <c r="I25" s="84"/>
      <c r="J25" s="6"/>
      <c r="K25" s="157">
        <v>10935000</v>
      </c>
      <c r="L25" s="157">
        <v>10935000</v>
      </c>
    </row>
    <row r="26" spans="1:12" x14ac:dyDescent="0.25">
      <c r="A26" s="133">
        <f t="shared" si="0"/>
        <v>20</v>
      </c>
      <c r="B26" s="30" t="s">
        <v>47</v>
      </c>
      <c r="C26" s="432" t="s">
        <v>18</v>
      </c>
      <c r="D26" s="432"/>
      <c r="E26" s="432"/>
      <c r="F26" s="432"/>
      <c r="G26" s="28">
        <f>[1]Önk.!$F$223</f>
        <v>1100000</v>
      </c>
      <c r="H26" s="28">
        <f>[2]Önk.!$E$75+[2]Önk.!$E$90</f>
        <v>1100000</v>
      </c>
      <c r="I26" s="84"/>
      <c r="J26" s="6"/>
      <c r="K26" s="157">
        <v>1100000</v>
      </c>
      <c r="L26" s="157">
        <v>1100000</v>
      </c>
    </row>
    <row r="27" spans="1:12" x14ac:dyDescent="0.25">
      <c r="A27" s="133">
        <f t="shared" si="0"/>
        <v>21</v>
      </c>
      <c r="B27" s="30" t="s">
        <v>230</v>
      </c>
      <c r="C27" s="80" t="s">
        <v>229</v>
      </c>
      <c r="D27" s="80"/>
      <c r="E27" s="80"/>
      <c r="F27" s="80"/>
      <c r="G27" s="28">
        <f>[1]Önk.!$F$231</f>
        <v>1400000</v>
      </c>
      <c r="H27" s="84"/>
      <c r="I27" s="28">
        <f>[2]Önk.!$E$121</f>
        <v>1400000</v>
      </c>
      <c r="J27" s="6"/>
      <c r="K27" s="157">
        <v>1400000</v>
      </c>
      <c r="L27" s="157">
        <v>1400000</v>
      </c>
    </row>
    <row r="28" spans="1:12" x14ac:dyDescent="0.25">
      <c r="A28" s="133">
        <f t="shared" si="0"/>
        <v>22</v>
      </c>
      <c r="B28" s="30" t="s">
        <v>48</v>
      </c>
      <c r="C28" s="432" t="s">
        <v>22</v>
      </c>
      <c r="D28" s="432"/>
      <c r="E28" s="432"/>
      <c r="F28" s="432"/>
      <c r="G28" s="28">
        <f>[1]Önk.!$F$224</f>
        <v>17110000</v>
      </c>
      <c r="H28" s="28">
        <f>[2]Önk.!$E$23+[2]Önk.!$E$45+[2]Önk.!$E$76+[2]Önk.!$E$97+[2]Önk.!$F$110+[2]Önk.!$E$177</f>
        <v>17110000</v>
      </c>
      <c r="I28" s="85"/>
      <c r="J28" s="6"/>
      <c r="K28" s="157">
        <v>17110000</v>
      </c>
      <c r="L28" s="157">
        <v>17110000</v>
      </c>
    </row>
    <row r="29" spans="1:12" x14ac:dyDescent="0.25">
      <c r="A29" s="133">
        <f t="shared" si="0"/>
        <v>23</v>
      </c>
      <c r="B29" s="30" t="s">
        <v>50</v>
      </c>
      <c r="C29" s="432" t="s">
        <v>17</v>
      </c>
      <c r="D29" s="432"/>
      <c r="E29" s="432"/>
      <c r="F29" s="432"/>
      <c r="G29" s="28">
        <f>[1]Önk.!$F$225</f>
        <v>22393600</v>
      </c>
      <c r="H29" s="28">
        <f>[2]Önk.!$E$24+[2]Önk.!$E$46+[2]Önk.!$E$77+[2]Önk.!$E$91+[2]Önk.!$F$111+[2]Önk.!$E$122+[2]Önk.!$E$134</f>
        <v>22393600</v>
      </c>
      <c r="I29" s="84"/>
      <c r="J29" s="6"/>
      <c r="K29" s="157">
        <v>22393600</v>
      </c>
      <c r="L29" s="157">
        <v>21019068</v>
      </c>
    </row>
    <row r="30" spans="1:12" x14ac:dyDescent="0.25">
      <c r="A30" s="133">
        <f t="shared" si="0"/>
        <v>24</v>
      </c>
      <c r="B30" s="30" t="s">
        <v>49</v>
      </c>
      <c r="C30" s="47" t="s">
        <v>21</v>
      </c>
      <c r="D30" s="47"/>
      <c r="E30" s="47"/>
      <c r="F30" s="47"/>
      <c r="G30" s="28"/>
      <c r="H30" s="84"/>
      <c r="I30" s="84"/>
      <c r="J30" s="6"/>
      <c r="K30" s="157"/>
      <c r="L30" s="157">
        <v>64960</v>
      </c>
    </row>
    <row r="31" spans="1:12" x14ac:dyDescent="0.25">
      <c r="A31" s="133">
        <f t="shared" si="0"/>
        <v>25</v>
      </c>
      <c r="B31" s="30" t="s">
        <v>117</v>
      </c>
      <c r="C31" s="432" t="s">
        <v>23</v>
      </c>
      <c r="D31" s="432"/>
      <c r="E31" s="432"/>
      <c r="F31" s="432"/>
      <c r="G31" s="83">
        <f>[1]Önk.!$F$226</f>
        <v>14507379</v>
      </c>
      <c r="H31" s="28">
        <f>[2]Önk.!$E$25+[2]Önk.!$E$47+[2]Önk.!$E$78+[2]Önk.!$E$92+[2]Önk.!$E$113+[2]Önk.!$E$123+[2]Önk.!$E$129+[2]Önk.!$E$135+[2]Önk.!$E$141+[2]Önk.!$E$156+[2]Önk.!$E$184+[2]Önk.!$F$190</f>
        <v>14507379</v>
      </c>
      <c r="I31" s="28"/>
      <c r="J31" s="6"/>
      <c r="K31" s="157">
        <v>13153489</v>
      </c>
      <c r="L31" s="157">
        <v>13538273</v>
      </c>
    </row>
    <row r="32" spans="1:12" x14ac:dyDescent="0.25">
      <c r="A32" s="133">
        <f t="shared" si="0"/>
        <v>26</v>
      </c>
      <c r="B32" s="49" t="s">
        <v>58</v>
      </c>
      <c r="C32" s="432" t="s">
        <v>59</v>
      </c>
      <c r="D32" s="432"/>
      <c r="E32" s="432"/>
      <c r="F32" s="432"/>
      <c r="G32" s="50">
        <f>[1]Önk.!$F$227</f>
        <v>1930000</v>
      </c>
      <c r="H32" s="28">
        <f>[2]Önk.!$E$79</f>
        <v>1930000</v>
      </c>
      <c r="I32" s="84"/>
      <c r="J32" s="6"/>
      <c r="K32" s="157">
        <v>16349000</v>
      </c>
      <c r="L32" s="157">
        <v>19387000</v>
      </c>
    </row>
    <row r="33" spans="1:12" x14ac:dyDescent="0.25">
      <c r="A33" s="202">
        <f t="shared" si="0"/>
        <v>27</v>
      </c>
      <c r="B33" s="203" t="s">
        <v>300</v>
      </c>
      <c r="C33" s="204" t="s">
        <v>299</v>
      </c>
      <c r="D33" s="213"/>
      <c r="E33" s="213"/>
      <c r="F33" s="213"/>
      <c r="G33" s="50"/>
      <c r="H33" s="28"/>
      <c r="I33" s="84"/>
      <c r="J33" s="6"/>
      <c r="K33" s="157"/>
      <c r="L33" s="157"/>
    </row>
    <row r="34" spans="1:12" x14ac:dyDescent="0.25">
      <c r="A34" s="134">
        <v>28</v>
      </c>
      <c r="B34" s="38" t="s">
        <v>29</v>
      </c>
      <c r="C34" s="433" t="s">
        <v>93</v>
      </c>
      <c r="D34" s="433"/>
      <c r="E34" s="433"/>
      <c r="F34" s="433"/>
      <c r="G34" s="39">
        <f>SUM(G21:G32)</f>
        <v>89651679</v>
      </c>
      <c r="H34" s="39">
        <f>SUM(H21:H32)</f>
        <v>85601679</v>
      </c>
      <c r="I34" s="39">
        <f>SUM(I21:I32)</f>
        <v>4050000</v>
      </c>
      <c r="J34" s="82"/>
      <c r="K34" s="135">
        <f>SUM(K21:K32)</f>
        <v>102852650</v>
      </c>
      <c r="L34" s="135">
        <f t="shared" ref="L34" si="2">SUM(L21:L32)</f>
        <v>114812777</v>
      </c>
    </row>
    <row r="35" spans="1:12" x14ac:dyDescent="0.25">
      <c r="A35" s="133">
        <f t="shared" si="0"/>
        <v>29</v>
      </c>
      <c r="B35" s="29" t="s">
        <v>187</v>
      </c>
      <c r="C35" s="47" t="s">
        <v>26</v>
      </c>
      <c r="D35" s="48"/>
      <c r="E35" s="48"/>
      <c r="F35" s="48"/>
      <c r="G35" s="50">
        <v>0</v>
      </c>
      <c r="H35" s="50"/>
      <c r="I35" s="50"/>
      <c r="J35" s="6"/>
      <c r="K35" s="157"/>
      <c r="L35" s="157"/>
    </row>
    <row r="36" spans="1:12" x14ac:dyDescent="0.25">
      <c r="A36" s="133">
        <f t="shared" si="0"/>
        <v>30</v>
      </c>
      <c r="B36" s="29" t="s">
        <v>188</v>
      </c>
      <c r="C36" s="47" t="s">
        <v>25</v>
      </c>
      <c r="D36" s="48"/>
      <c r="E36" s="48"/>
      <c r="F36" s="48"/>
      <c r="G36" s="50">
        <f>[1]Szoc.!$F$21</f>
        <v>16540000</v>
      </c>
      <c r="H36" s="50">
        <f>[1]Szoc.!$F$8+[1]Szoc.!$F$10+[1]Szoc.!$F$11+[1]Szoc.!$F$13</f>
        <v>15756800</v>
      </c>
      <c r="I36" s="50">
        <v>783200</v>
      </c>
      <c r="J36" s="6"/>
      <c r="K36" s="157">
        <v>16540000</v>
      </c>
      <c r="L36" s="157">
        <v>11145000</v>
      </c>
    </row>
    <row r="37" spans="1:12" x14ac:dyDescent="0.25">
      <c r="A37" s="134">
        <f t="shared" si="0"/>
        <v>31</v>
      </c>
      <c r="B37" s="38" t="s">
        <v>108</v>
      </c>
      <c r="C37" s="124" t="s">
        <v>95</v>
      </c>
      <c r="D37" s="124"/>
      <c r="E37" s="124"/>
      <c r="F37" s="124"/>
      <c r="G37" s="39">
        <f>SUM(G35:G36)</f>
        <v>16540000</v>
      </c>
      <c r="H37" s="39">
        <f>SUM(H35:H36)</f>
        <v>15756800</v>
      </c>
      <c r="I37" s="39">
        <f>SUM(I35:I36)</f>
        <v>783200</v>
      </c>
      <c r="J37" s="82"/>
      <c r="K37" s="135">
        <f>SUM(K35:K36)</f>
        <v>16540000</v>
      </c>
      <c r="L37" s="135">
        <f t="shared" ref="L37" si="3">SUM(L35:L36)</f>
        <v>11145000</v>
      </c>
    </row>
    <row r="38" spans="1:12" x14ac:dyDescent="0.25">
      <c r="A38" s="133">
        <f t="shared" si="0"/>
        <v>32</v>
      </c>
      <c r="B38" s="149" t="s">
        <v>274</v>
      </c>
      <c r="C38" s="150" t="s">
        <v>275</v>
      </c>
      <c r="D38" s="150"/>
      <c r="E38" s="150"/>
      <c r="F38" s="150"/>
      <c r="G38" s="151"/>
      <c r="H38" s="151"/>
      <c r="I38" s="151"/>
      <c r="J38" s="152"/>
      <c r="K38" s="153">
        <v>2357139</v>
      </c>
      <c r="L38" s="153">
        <v>2260200</v>
      </c>
    </row>
    <row r="39" spans="1:12" x14ac:dyDescent="0.25">
      <c r="A39" s="133">
        <f t="shared" si="0"/>
        <v>33</v>
      </c>
      <c r="B39" s="29" t="s">
        <v>189</v>
      </c>
      <c r="C39" s="47" t="s">
        <v>28</v>
      </c>
      <c r="D39" s="48"/>
      <c r="E39" s="48"/>
      <c r="F39" s="48"/>
      <c r="G39" s="50">
        <f>[1]Szoc.!$F$23</f>
        <v>800000</v>
      </c>
      <c r="H39" s="6"/>
      <c r="I39" s="50">
        <f>[1]Szoc.!$F$23</f>
        <v>800000</v>
      </c>
      <c r="J39" s="6"/>
      <c r="K39" s="157">
        <v>800000</v>
      </c>
      <c r="L39" s="157">
        <v>1371939</v>
      </c>
    </row>
    <row r="40" spans="1:12" x14ac:dyDescent="0.25">
      <c r="A40" s="133">
        <f t="shared" si="0"/>
        <v>34</v>
      </c>
      <c r="B40" s="29" t="s">
        <v>190</v>
      </c>
      <c r="C40" s="47" t="s">
        <v>39</v>
      </c>
      <c r="D40" s="48"/>
      <c r="E40" s="48"/>
      <c r="F40" s="48"/>
      <c r="G40" s="50">
        <f>[1]Támogatás!$D$50</f>
        <v>31033000</v>
      </c>
      <c r="H40" s="50">
        <f>[2]Támogatás!$D$40</f>
        <v>5500000</v>
      </c>
      <c r="I40" s="50">
        <f>[2]Támogatás!$D$8+[2]Támogatás!$D$13+[2]Támogatás!$D$18+[2]Támogatás!$D$23+[2]Támogatás!$D$24+[2]Támogatás!$D$25+[2]Támogatás!$D$26+[2]Támogatás!$D$28+[2]Támogatás!$D$30+[2]Támogatás!$D$29</f>
        <v>25533000</v>
      </c>
      <c r="J40" s="6"/>
      <c r="K40" s="157">
        <v>31033000</v>
      </c>
      <c r="L40" s="157">
        <v>31033000</v>
      </c>
    </row>
    <row r="41" spans="1:12" x14ac:dyDescent="0.25">
      <c r="A41" s="133">
        <f t="shared" si="0"/>
        <v>35</v>
      </c>
      <c r="B41" s="29" t="s">
        <v>128</v>
      </c>
      <c r="C41" s="47" t="s">
        <v>127</v>
      </c>
      <c r="D41" s="48"/>
      <c r="E41" s="48"/>
      <c r="F41" s="48"/>
      <c r="G41" s="50">
        <f>[1]Támogatás!$D$53</f>
        <v>65150286</v>
      </c>
      <c r="H41" s="50">
        <f>[1]Támogatás!$D$45</f>
        <v>65150286</v>
      </c>
      <c r="I41" s="6"/>
      <c r="J41" s="6"/>
      <c r="K41" s="157">
        <v>78073474</v>
      </c>
      <c r="L41" s="157">
        <v>113913027</v>
      </c>
    </row>
    <row r="42" spans="1:12" x14ac:dyDescent="0.25">
      <c r="A42" s="134">
        <f t="shared" si="0"/>
        <v>36</v>
      </c>
      <c r="B42" s="51" t="s">
        <v>96</v>
      </c>
      <c r="C42" s="124" t="s">
        <v>97</v>
      </c>
      <c r="D42" s="124"/>
      <c r="E42" s="124"/>
      <c r="F42" s="124"/>
      <c r="G42" s="39">
        <f>SUM(G39:G41)</f>
        <v>96983286</v>
      </c>
      <c r="H42" s="39">
        <f>SUM(H40:H41)</f>
        <v>70650286</v>
      </c>
      <c r="I42" s="39">
        <f>SUM(I39:I41)</f>
        <v>26333000</v>
      </c>
      <c r="J42" s="82"/>
      <c r="K42" s="135">
        <f>SUM(K38:K41)</f>
        <v>112263613</v>
      </c>
      <c r="L42" s="135">
        <f>SUM(L38:L41)</f>
        <v>148578166</v>
      </c>
    </row>
    <row r="43" spans="1:12" x14ac:dyDescent="0.25">
      <c r="A43" s="133">
        <f t="shared" si="0"/>
        <v>37</v>
      </c>
      <c r="B43" s="154" t="s">
        <v>277</v>
      </c>
      <c r="C43" s="150" t="s">
        <v>278</v>
      </c>
      <c r="D43" s="150"/>
      <c r="E43" s="150"/>
      <c r="F43" s="150"/>
      <c r="G43" s="151"/>
      <c r="H43" s="151"/>
      <c r="I43" s="151"/>
      <c r="J43" s="152"/>
      <c r="K43" s="153">
        <v>49669992</v>
      </c>
      <c r="L43" s="153">
        <v>237424186</v>
      </c>
    </row>
    <row r="44" spans="1:12" x14ac:dyDescent="0.25">
      <c r="A44" s="133">
        <f t="shared" si="0"/>
        <v>38</v>
      </c>
      <c r="B44" s="196" t="s">
        <v>286</v>
      </c>
      <c r="C44" s="197" t="s">
        <v>287</v>
      </c>
      <c r="D44" s="150"/>
      <c r="E44" s="150"/>
      <c r="F44" s="150"/>
      <c r="G44" s="151"/>
      <c r="H44" s="151"/>
      <c r="I44" s="151"/>
      <c r="J44" s="152"/>
      <c r="K44" s="153"/>
      <c r="L44" s="153"/>
    </row>
    <row r="45" spans="1:12" x14ac:dyDescent="0.25">
      <c r="A45" s="133">
        <v>38</v>
      </c>
      <c r="B45" s="29" t="s">
        <v>191</v>
      </c>
      <c r="C45" s="47" t="s">
        <v>71</v>
      </c>
      <c r="D45" s="48"/>
      <c r="E45" s="48"/>
      <c r="F45" s="48"/>
      <c r="G45" s="50">
        <f>[1]Beruházás!$E$49</f>
        <v>8425197</v>
      </c>
      <c r="H45" s="50"/>
      <c r="I45" s="50">
        <f>[1]Beruházás!$E$28+[1]Beruházás!$E$29+[1]Beruházás!$E$31+[1]Beruházás!$E$34+[1]Beruházás!$E$35+[1]Beruházás!$E$36</f>
        <v>8425197</v>
      </c>
      <c r="J45" s="6"/>
      <c r="K45" s="157">
        <v>8425197</v>
      </c>
      <c r="L45" s="157">
        <v>15396069</v>
      </c>
    </row>
    <row r="46" spans="1:12" x14ac:dyDescent="0.25">
      <c r="A46" s="133">
        <f t="shared" si="0"/>
        <v>39</v>
      </c>
      <c r="B46" s="29" t="s">
        <v>192</v>
      </c>
      <c r="C46" s="47" t="s">
        <v>34</v>
      </c>
      <c r="D46" s="48"/>
      <c r="E46" s="48"/>
      <c r="F46" s="48"/>
      <c r="G46" s="50">
        <f>[1]Beruházás!$E$50</f>
        <v>2274803</v>
      </c>
      <c r="H46" s="50"/>
      <c r="I46" s="50">
        <f>[1]Beruházás!$E$38</f>
        <v>2274803</v>
      </c>
      <c r="J46" s="6"/>
      <c r="K46" s="157">
        <v>2274803</v>
      </c>
      <c r="L46" s="157">
        <v>2955116</v>
      </c>
    </row>
    <row r="47" spans="1:12" x14ac:dyDescent="0.25">
      <c r="A47" s="134">
        <f t="shared" si="0"/>
        <v>40</v>
      </c>
      <c r="B47" s="38" t="s">
        <v>98</v>
      </c>
      <c r="C47" s="124" t="s">
        <v>99</v>
      </c>
      <c r="D47" s="124"/>
      <c r="E47" s="124"/>
      <c r="F47" s="124"/>
      <c r="G47" s="39">
        <f>SUM(G45:G46)</f>
        <v>10700000</v>
      </c>
      <c r="H47" s="39">
        <f>SUM(H45:H46)</f>
        <v>0</v>
      </c>
      <c r="I47" s="39">
        <f>SUM(I45:I46)</f>
        <v>10700000</v>
      </c>
      <c r="J47" s="82"/>
      <c r="K47" s="135">
        <f>SUM(K43:K46)</f>
        <v>60369992</v>
      </c>
      <c r="L47" s="135">
        <f t="shared" ref="L47" si="4">SUM(L43:L46)</f>
        <v>255775371</v>
      </c>
    </row>
    <row r="48" spans="1:12" x14ac:dyDescent="0.25">
      <c r="A48" s="133">
        <f t="shared" si="0"/>
        <v>41</v>
      </c>
      <c r="B48" s="29" t="s">
        <v>193</v>
      </c>
      <c r="C48" s="47" t="s">
        <v>33</v>
      </c>
      <c r="D48" s="48"/>
      <c r="E48" s="48"/>
      <c r="F48" s="48"/>
      <c r="G48" s="50">
        <f>[1]Beruházás!$E$51</f>
        <v>207448620</v>
      </c>
      <c r="H48" s="50">
        <f>[1]Beruházás!$E$24+[1]Beruházás!$E$25+[1]Beruházás!$E$37</f>
        <v>187487989</v>
      </c>
      <c r="I48" s="50">
        <f>[1]Beruházás!$E$9+[1]Beruházás!$E$26+[1]Beruházás!$E$27+[1]Beruházás!$E$32+[1]Beruházás!$E$33</f>
        <v>19960631</v>
      </c>
      <c r="J48" s="6"/>
      <c r="K48" s="157">
        <v>157778628</v>
      </c>
      <c r="L48" s="157">
        <v>66225307</v>
      </c>
    </row>
    <row r="49" spans="1:980" x14ac:dyDescent="0.25">
      <c r="A49" s="133">
        <f t="shared" si="0"/>
        <v>42</v>
      </c>
      <c r="B49" s="29" t="s">
        <v>119</v>
      </c>
      <c r="C49" s="47" t="s">
        <v>35</v>
      </c>
      <c r="D49" s="47"/>
      <c r="E49" s="47"/>
      <c r="F49" s="47"/>
      <c r="G49" s="50">
        <f>[1]Beruházás!$E$52</f>
        <v>55201181</v>
      </c>
      <c r="H49" s="50">
        <f>[1]Beruházás!$K$24+[1]Beruházás!$K$25</f>
        <v>49811811.023622043</v>
      </c>
      <c r="I49" s="50">
        <f>[1]Beruházás!$E$10+[1]Beruházás!$K$26+[1]Beruházás!$K$27+[1]Beruházás!$K$32+[1]Beruházás!$K$33</f>
        <v>5389370.0787401581</v>
      </c>
      <c r="J49" s="6"/>
      <c r="K49" s="157">
        <v>41875871</v>
      </c>
      <c r="L49" s="157">
        <v>41195558</v>
      </c>
    </row>
    <row r="50" spans="1:980" x14ac:dyDescent="0.25">
      <c r="A50" s="134">
        <f t="shared" si="0"/>
        <v>43</v>
      </c>
      <c r="B50" s="38" t="s">
        <v>100</v>
      </c>
      <c r="C50" s="124" t="s">
        <v>101</v>
      </c>
      <c r="D50" s="124"/>
      <c r="E50" s="124"/>
      <c r="F50" s="124"/>
      <c r="G50" s="39">
        <f>SUM(G48:G49)</f>
        <v>262649801</v>
      </c>
      <c r="H50" s="39">
        <f>SUM(H48:H49)</f>
        <v>237299800.02362204</v>
      </c>
      <c r="I50" s="39">
        <f>SUM(I48:I49)</f>
        <v>25350001.078740157</v>
      </c>
      <c r="J50" s="82"/>
      <c r="K50" s="135">
        <f>SUM(K48:K49)</f>
        <v>199654499</v>
      </c>
      <c r="L50" s="135">
        <f t="shared" ref="L50" si="5">SUM(L48:L49)</f>
        <v>107420865</v>
      </c>
    </row>
    <row r="51" spans="1:980" ht="25.5" x14ac:dyDescent="0.25">
      <c r="A51" s="133">
        <f t="shared" si="0"/>
        <v>44</v>
      </c>
      <c r="B51" s="29" t="s">
        <v>194</v>
      </c>
      <c r="C51" s="47" t="s">
        <v>123</v>
      </c>
      <c r="D51" s="47"/>
      <c r="E51" s="47"/>
      <c r="F51" s="47"/>
      <c r="G51" s="50">
        <f>[1]Támogatás!$D$52</f>
        <v>6000000</v>
      </c>
      <c r="H51" s="50">
        <f>[2]Támogatás!$D$27</f>
        <v>6000000</v>
      </c>
      <c r="I51" s="6"/>
      <c r="J51" s="6"/>
      <c r="K51" s="157">
        <v>6000000</v>
      </c>
      <c r="L51" s="157">
        <v>6000000</v>
      </c>
    </row>
    <row r="52" spans="1:980" x14ac:dyDescent="0.25">
      <c r="A52" s="134">
        <f t="shared" si="0"/>
        <v>45</v>
      </c>
      <c r="B52" s="38" t="s">
        <v>102</v>
      </c>
      <c r="C52" s="124" t="s">
        <v>103</v>
      </c>
      <c r="D52" s="124"/>
      <c r="E52" s="124"/>
      <c r="F52" s="124"/>
      <c r="G52" s="39">
        <f>SUM(G51)</f>
        <v>6000000</v>
      </c>
      <c r="H52" s="39">
        <f>SUM(H51)</f>
        <v>6000000</v>
      </c>
      <c r="I52" s="82"/>
      <c r="J52" s="82"/>
      <c r="K52" s="135">
        <f>SUM(K51)</f>
        <v>6000000</v>
      </c>
      <c r="L52" s="135">
        <f t="shared" ref="L52" si="6">SUM(L51)</f>
        <v>6000000</v>
      </c>
    </row>
    <row r="53" spans="1:980" ht="37.15" customHeight="1" x14ac:dyDescent="0.25">
      <c r="A53" s="134">
        <f t="shared" si="0"/>
        <v>46</v>
      </c>
      <c r="B53" s="43" t="s">
        <v>195</v>
      </c>
      <c r="C53" s="433" t="s">
        <v>196</v>
      </c>
      <c r="D53" s="433"/>
      <c r="E53" s="433"/>
      <c r="F53" s="433"/>
      <c r="G53" s="39">
        <f>G19+G20+G34+G37+G42+G47+G50+G52</f>
        <v>578093529</v>
      </c>
      <c r="H53" s="39">
        <f>H52+H50+H47+H42+H37+H34+H19+H20</f>
        <v>504682113.62362206</v>
      </c>
      <c r="I53" s="39">
        <f>I52+I50+I47+I42+I37+I34+I20+I19</f>
        <v>73411415.478740156</v>
      </c>
      <c r="J53" s="82"/>
      <c r="K53" s="135">
        <f>K19+K20+K34+K37+K42+K47+K50+K52</f>
        <v>593249517</v>
      </c>
      <c r="L53" s="135">
        <f t="shared" ref="L53" si="7">L19+L20+L34+L37+L42+L47+L50+L52</f>
        <v>740240899</v>
      </c>
    </row>
    <row r="54" spans="1:980" x14ac:dyDescent="0.25">
      <c r="A54" s="35"/>
      <c r="K54" s="163"/>
      <c r="L54" s="163"/>
    </row>
    <row r="55" spans="1:980" s="24" customFormat="1" ht="22.15" customHeight="1" x14ac:dyDescent="0.25">
      <c r="A55" s="431" t="s">
        <v>197</v>
      </c>
      <c r="B55" s="431"/>
      <c r="C55" s="431"/>
      <c r="D55" s="431"/>
      <c r="E55" s="431"/>
      <c r="F55" s="431"/>
      <c r="G55" s="431"/>
      <c r="H55" s="431"/>
      <c r="I55" s="431"/>
      <c r="J55" s="431"/>
      <c r="K55" s="164"/>
      <c r="L55" s="164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  <c r="IW55" s="45"/>
      <c r="IX55" s="45"/>
      <c r="IY55" s="45"/>
      <c r="IZ55" s="45"/>
      <c r="JA55" s="45"/>
      <c r="JB55" s="45"/>
      <c r="JC55" s="45"/>
      <c r="JD55" s="45"/>
      <c r="JE55" s="45"/>
      <c r="JF55" s="45"/>
      <c r="JG55" s="45"/>
      <c r="JH55" s="45"/>
      <c r="JI55" s="45"/>
      <c r="JJ55" s="45"/>
      <c r="JK55" s="45"/>
      <c r="JL55" s="45"/>
      <c r="JM55" s="45"/>
      <c r="JN55" s="45"/>
      <c r="JO55" s="45"/>
      <c r="JP55" s="45"/>
      <c r="JQ55" s="45"/>
      <c r="JR55" s="45"/>
      <c r="JS55" s="45"/>
      <c r="JT55" s="45"/>
      <c r="JU55" s="45"/>
      <c r="JV55" s="45"/>
      <c r="JW55" s="45"/>
      <c r="JX55" s="45"/>
      <c r="JY55" s="45"/>
      <c r="JZ55" s="45"/>
      <c r="KA55" s="45"/>
      <c r="KB55" s="45"/>
      <c r="KC55" s="45"/>
      <c r="KD55" s="45"/>
      <c r="KE55" s="45"/>
      <c r="KF55" s="45"/>
      <c r="KG55" s="45"/>
      <c r="KH55" s="45"/>
      <c r="KI55" s="45"/>
      <c r="KJ55" s="45"/>
      <c r="KK55" s="45"/>
      <c r="KL55" s="45"/>
      <c r="KM55" s="45"/>
      <c r="KN55" s="45"/>
      <c r="KO55" s="45"/>
      <c r="KP55" s="45"/>
      <c r="KQ55" s="45"/>
      <c r="KR55" s="45"/>
      <c r="KS55" s="45"/>
      <c r="KT55" s="45"/>
      <c r="KU55" s="45"/>
      <c r="KV55" s="45"/>
      <c r="KW55" s="45"/>
      <c r="KX55" s="45"/>
      <c r="KY55" s="45"/>
      <c r="KZ55" s="45"/>
      <c r="LA55" s="45"/>
      <c r="LB55" s="45"/>
      <c r="LC55" s="45"/>
      <c r="LD55" s="45"/>
      <c r="LE55" s="45"/>
      <c r="LF55" s="45"/>
      <c r="LG55" s="45"/>
      <c r="LH55" s="45"/>
      <c r="LI55" s="45"/>
      <c r="LJ55" s="45"/>
      <c r="LK55" s="45"/>
      <c r="LL55" s="45"/>
      <c r="LM55" s="45"/>
      <c r="LN55" s="45"/>
      <c r="LO55" s="45"/>
      <c r="LP55" s="45"/>
      <c r="LQ55" s="45"/>
      <c r="LR55" s="45"/>
      <c r="LS55" s="45"/>
      <c r="LT55" s="45"/>
      <c r="LU55" s="45"/>
      <c r="LV55" s="45"/>
      <c r="LW55" s="45"/>
      <c r="LX55" s="45"/>
      <c r="LY55" s="45"/>
      <c r="LZ55" s="45"/>
      <c r="MA55" s="45"/>
      <c r="MB55" s="45"/>
      <c r="MC55" s="45"/>
      <c r="MD55" s="45"/>
      <c r="ME55" s="45"/>
      <c r="MF55" s="45"/>
      <c r="MG55" s="45"/>
      <c r="MH55" s="45"/>
      <c r="MI55" s="45"/>
      <c r="MJ55" s="45"/>
      <c r="MK55" s="45"/>
      <c r="ML55" s="45"/>
      <c r="MM55" s="45"/>
      <c r="MN55" s="45"/>
      <c r="MO55" s="45"/>
      <c r="MP55" s="45"/>
      <c r="MQ55" s="45"/>
      <c r="MR55" s="45"/>
      <c r="MS55" s="45"/>
      <c r="MT55" s="45"/>
      <c r="MU55" s="45"/>
      <c r="MV55" s="45"/>
      <c r="MW55" s="45"/>
      <c r="MX55" s="45"/>
      <c r="MY55" s="45"/>
      <c r="MZ55" s="45"/>
      <c r="NA55" s="45"/>
      <c r="NB55" s="45"/>
      <c r="NC55" s="45"/>
      <c r="ND55" s="45"/>
      <c r="NE55" s="45"/>
      <c r="NF55" s="45"/>
      <c r="NG55" s="45"/>
      <c r="NH55" s="45"/>
      <c r="NI55" s="45"/>
      <c r="NJ55" s="45"/>
      <c r="NK55" s="45"/>
      <c r="NL55" s="45"/>
      <c r="NM55" s="45"/>
      <c r="NN55" s="45"/>
      <c r="NO55" s="45"/>
      <c r="NP55" s="45"/>
      <c r="NQ55" s="45"/>
      <c r="NR55" s="45"/>
      <c r="NS55" s="45"/>
      <c r="NT55" s="45"/>
      <c r="NU55" s="45"/>
      <c r="NV55" s="45"/>
      <c r="NW55" s="45"/>
      <c r="NX55" s="45"/>
      <c r="NY55" s="45"/>
      <c r="NZ55" s="45"/>
      <c r="OA55" s="45"/>
      <c r="OB55" s="45"/>
      <c r="OC55" s="45"/>
      <c r="OD55" s="45"/>
      <c r="OE55" s="45"/>
      <c r="OF55" s="45"/>
      <c r="OG55" s="45"/>
      <c r="OH55" s="45"/>
      <c r="OI55" s="45"/>
      <c r="OJ55" s="45"/>
      <c r="OK55" s="45"/>
      <c r="OL55" s="45"/>
      <c r="OM55" s="45"/>
      <c r="ON55" s="45"/>
      <c r="OO55" s="45"/>
      <c r="OP55" s="45"/>
      <c r="OQ55" s="45"/>
      <c r="OR55" s="45"/>
      <c r="OS55" s="45"/>
      <c r="OT55" s="45"/>
      <c r="OU55" s="45"/>
      <c r="OV55" s="45"/>
      <c r="OW55" s="45"/>
      <c r="OX55" s="45"/>
      <c r="OY55" s="45"/>
      <c r="OZ55" s="45"/>
      <c r="PA55" s="45"/>
      <c r="PB55" s="45"/>
      <c r="PC55" s="45"/>
      <c r="PD55" s="45"/>
      <c r="PE55" s="45"/>
      <c r="PF55" s="45"/>
      <c r="PG55" s="45"/>
      <c r="PH55" s="45"/>
      <c r="PI55" s="45"/>
      <c r="PJ55" s="45"/>
      <c r="PK55" s="45"/>
      <c r="PL55" s="45"/>
      <c r="PM55" s="45"/>
      <c r="PN55" s="45"/>
      <c r="PO55" s="45"/>
      <c r="PP55" s="45"/>
      <c r="PQ55" s="45"/>
      <c r="PR55" s="45"/>
      <c r="PS55" s="45"/>
      <c r="PT55" s="45"/>
      <c r="PU55" s="45"/>
      <c r="PV55" s="45"/>
      <c r="PW55" s="45"/>
      <c r="PX55" s="45"/>
      <c r="PY55" s="45"/>
      <c r="PZ55" s="45"/>
      <c r="QA55" s="45"/>
      <c r="QB55" s="45"/>
      <c r="QC55" s="45"/>
      <c r="QD55" s="45"/>
      <c r="QE55" s="45"/>
      <c r="QF55" s="45"/>
      <c r="QG55" s="45"/>
      <c r="QH55" s="45"/>
      <c r="QI55" s="45"/>
      <c r="QJ55" s="45"/>
      <c r="QK55" s="45"/>
      <c r="QL55" s="45"/>
      <c r="QM55" s="45"/>
      <c r="QN55" s="45"/>
      <c r="QO55" s="45"/>
      <c r="QP55" s="45"/>
      <c r="QQ55" s="45"/>
      <c r="QR55" s="45"/>
      <c r="QS55" s="45"/>
      <c r="QT55" s="45"/>
      <c r="QU55" s="45"/>
      <c r="QV55" s="45"/>
      <c r="QW55" s="45"/>
      <c r="QX55" s="45"/>
      <c r="QY55" s="45"/>
      <c r="QZ55" s="45"/>
      <c r="RA55" s="45"/>
      <c r="RB55" s="45"/>
      <c r="RC55" s="45"/>
      <c r="RD55" s="45"/>
      <c r="RE55" s="45"/>
      <c r="RF55" s="45"/>
      <c r="RG55" s="45"/>
      <c r="RH55" s="45"/>
      <c r="RI55" s="45"/>
      <c r="RJ55" s="45"/>
      <c r="RK55" s="45"/>
      <c r="RL55" s="45"/>
      <c r="RM55" s="45"/>
      <c r="RN55" s="45"/>
      <c r="RO55" s="45"/>
      <c r="RP55" s="45"/>
      <c r="RQ55" s="45"/>
      <c r="RR55" s="45"/>
      <c r="RS55" s="45"/>
      <c r="RT55" s="45"/>
      <c r="RU55" s="45"/>
      <c r="RV55" s="45"/>
      <c r="RW55" s="45"/>
      <c r="RX55" s="45"/>
      <c r="RY55" s="45"/>
      <c r="RZ55" s="45"/>
      <c r="SA55" s="45"/>
      <c r="SB55" s="45"/>
      <c r="SC55" s="45"/>
      <c r="SD55" s="45"/>
      <c r="SE55" s="45"/>
      <c r="SF55" s="45"/>
      <c r="SG55" s="45"/>
      <c r="SH55" s="45"/>
      <c r="SI55" s="45"/>
      <c r="SJ55" s="45"/>
      <c r="SK55" s="45"/>
      <c r="SL55" s="45"/>
      <c r="SM55" s="45"/>
      <c r="SN55" s="45"/>
      <c r="SO55" s="45"/>
      <c r="SP55" s="45"/>
      <c r="SQ55" s="45"/>
      <c r="SR55" s="45"/>
      <c r="SS55" s="45"/>
      <c r="ST55" s="45"/>
      <c r="SU55" s="45"/>
      <c r="SV55" s="45"/>
      <c r="SW55" s="45"/>
      <c r="SX55" s="45"/>
      <c r="SY55" s="45"/>
      <c r="SZ55" s="45"/>
      <c r="TA55" s="45"/>
      <c r="TB55" s="45"/>
      <c r="TC55" s="45"/>
      <c r="TD55" s="45"/>
      <c r="TE55" s="45"/>
      <c r="TF55" s="45"/>
      <c r="TG55" s="45"/>
      <c r="TH55" s="45"/>
      <c r="TI55" s="45"/>
      <c r="TJ55" s="45"/>
      <c r="TK55" s="45"/>
      <c r="TL55" s="45"/>
      <c r="TM55" s="45"/>
      <c r="TN55" s="45"/>
      <c r="TO55" s="45"/>
      <c r="TP55" s="45"/>
      <c r="TQ55" s="45"/>
      <c r="TR55" s="45"/>
      <c r="TS55" s="45"/>
      <c r="TT55" s="45"/>
      <c r="TU55" s="45"/>
      <c r="TV55" s="45"/>
      <c r="TW55" s="45"/>
      <c r="TX55" s="45"/>
      <c r="TY55" s="45"/>
      <c r="TZ55" s="45"/>
      <c r="UA55" s="45"/>
      <c r="UB55" s="45"/>
      <c r="UC55" s="45"/>
      <c r="UD55" s="45"/>
      <c r="UE55" s="45"/>
      <c r="UF55" s="45"/>
      <c r="UG55" s="45"/>
      <c r="UH55" s="45"/>
      <c r="UI55" s="45"/>
      <c r="UJ55" s="45"/>
      <c r="UK55" s="45"/>
      <c r="UL55" s="45"/>
      <c r="UM55" s="45"/>
      <c r="UN55" s="45"/>
      <c r="UO55" s="45"/>
      <c r="UP55" s="45"/>
      <c r="UQ55" s="45"/>
      <c r="UR55" s="45"/>
      <c r="US55" s="45"/>
      <c r="UT55" s="45"/>
      <c r="UU55" s="45"/>
      <c r="UV55" s="45"/>
      <c r="UW55" s="45"/>
      <c r="UX55" s="45"/>
      <c r="UY55" s="45"/>
      <c r="UZ55" s="45"/>
      <c r="VA55" s="45"/>
      <c r="VB55" s="45"/>
      <c r="VC55" s="45"/>
      <c r="VD55" s="45"/>
      <c r="VE55" s="45"/>
      <c r="VF55" s="45"/>
      <c r="VG55" s="45"/>
      <c r="VH55" s="45"/>
      <c r="VI55" s="45"/>
      <c r="VJ55" s="45"/>
      <c r="VK55" s="45"/>
      <c r="VL55" s="45"/>
      <c r="VM55" s="45"/>
      <c r="VN55" s="45"/>
      <c r="VO55" s="45"/>
      <c r="VP55" s="45"/>
      <c r="VQ55" s="45"/>
      <c r="VR55" s="45"/>
      <c r="VS55" s="45"/>
      <c r="VT55" s="45"/>
      <c r="VU55" s="45"/>
      <c r="VV55" s="45"/>
      <c r="VW55" s="45"/>
      <c r="VX55" s="45"/>
      <c r="VY55" s="45"/>
      <c r="VZ55" s="45"/>
      <c r="WA55" s="45"/>
      <c r="WB55" s="45"/>
      <c r="WC55" s="45"/>
      <c r="WD55" s="45"/>
      <c r="WE55" s="45"/>
      <c r="WF55" s="45"/>
      <c r="WG55" s="45"/>
      <c r="WH55" s="45"/>
      <c r="WI55" s="45"/>
      <c r="WJ55" s="45"/>
      <c r="WK55" s="45"/>
      <c r="WL55" s="45"/>
      <c r="WM55" s="45"/>
      <c r="WN55" s="45"/>
      <c r="WO55" s="45"/>
      <c r="WP55" s="45"/>
      <c r="WQ55" s="45"/>
      <c r="WR55" s="45"/>
      <c r="WS55" s="45"/>
      <c r="WT55" s="45"/>
      <c r="WU55" s="45"/>
      <c r="WV55" s="45"/>
      <c r="WW55" s="45"/>
      <c r="WX55" s="45"/>
      <c r="WY55" s="45"/>
      <c r="WZ55" s="45"/>
      <c r="XA55" s="45"/>
      <c r="XB55" s="45"/>
      <c r="XC55" s="45"/>
      <c r="XD55" s="45"/>
      <c r="XE55" s="45"/>
      <c r="XF55" s="45"/>
      <c r="XG55" s="45"/>
      <c r="XH55" s="45"/>
      <c r="XI55" s="45"/>
      <c r="XJ55" s="45"/>
      <c r="XK55" s="45"/>
      <c r="XL55" s="45"/>
      <c r="XM55" s="45"/>
      <c r="XN55" s="45"/>
      <c r="XO55" s="45"/>
      <c r="XP55" s="45"/>
      <c r="XQ55" s="45"/>
      <c r="XR55" s="45"/>
      <c r="XS55" s="45"/>
      <c r="XT55" s="45"/>
      <c r="XU55" s="45"/>
      <c r="XV55" s="45"/>
      <c r="XW55" s="45"/>
      <c r="XX55" s="45"/>
      <c r="XY55" s="45"/>
      <c r="XZ55" s="45"/>
      <c r="YA55" s="45"/>
      <c r="YB55" s="45"/>
      <c r="YC55" s="45"/>
      <c r="YD55" s="45"/>
      <c r="YE55" s="45"/>
      <c r="YF55" s="45"/>
      <c r="YG55" s="45"/>
      <c r="YH55" s="45"/>
      <c r="YI55" s="45"/>
      <c r="YJ55" s="45"/>
      <c r="YK55" s="45"/>
      <c r="YL55" s="45"/>
      <c r="YM55" s="45"/>
      <c r="YN55" s="45"/>
      <c r="YO55" s="45"/>
      <c r="YP55" s="45"/>
      <c r="YQ55" s="45"/>
      <c r="YR55" s="45"/>
      <c r="YS55" s="45"/>
      <c r="YT55" s="45"/>
      <c r="YU55" s="45"/>
      <c r="YV55" s="45"/>
      <c r="YW55" s="45"/>
      <c r="YX55" s="45"/>
      <c r="YY55" s="45"/>
      <c r="YZ55" s="45"/>
      <c r="ZA55" s="45"/>
      <c r="ZB55" s="45"/>
      <c r="ZC55" s="45"/>
      <c r="ZD55" s="45"/>
      <c r="ZE55" s="45"/>
      <c r="ZF55" s="45"/>
      <c r="ZG55" s="45"/>
      <c r="ZH55" s="45"/>
      <c r="ZI55" s="45"/>
      <c r="ZJ55" s="45"/>
      <c r="ZK55" s="45"/>
      <c r="ZL55" s="45"/>
      <c r="ZM55" s="45"/>
      <c r="ZN55" s="45"/>
      <c r="ZO55" s="45"/>
      <c r="ZP55" s="45"/>
      <c r="ZQ55" s="45"/>
      <c r="ZR55" s="45"/>
      <c r="ZS55" s="45"/>
      <c r="ZT55" s="45"/>
      <c r="ZU55" s="45"/>
      <c r="ZV55" s="45"/>
      <c r="ZW55" s="45"/>
      <c r="ZX55" s="45"/>
      <c r="ZY55" s="45"/>
      <c r="ZZ55" s="45"/>
      <c r="AAA55" s="45"/>
      <c r="AAB55" s="45"/>
      <c r="AAC55" s="45"/>
      <c r="AAD55" s="45"/>
      <c r="AAE55" s="45"/>
      <c r="AAF55" s="45"/>
      <c r="AAG55" s="45"/>
      <c r="AAH55" s="45"/>
      <c r="AAI55" s="45"/>
      <c r="AAJ55" s="45"/>
      <c r="AAK55" s="45"/>
      <c r="AAL55" s="45"/>
      <c r="AAM55" s="45"/>
      <c r="AAN55" s="45"/>
      <c r="AAO55" s="45"/>
      <c r="AAP55" s="45"/>
      <c r="AAQ55" s="45"/>
      <c r="AAR55" s="45"/>
      <c r="AAS55" s="45"/>
      <c r="AAT55" s="45"/>
      <c r="AAU55" s="45"/>
      <c r="AAV55" s="45"/>
      <c r="AAW55" s="45"/>
      <c r="AAX55" s="45"/>
      <c r="AAY55" s="45"/>
      <c r="AAZ55" s="45"/>
      <c r="ABA55" s="45"/>
      <c r="ABB55" s="45"/>
      <c r="ABC55" s="45"/>
      <c r="ABD55" s="45"/>
      <c r="ABE55" s="45"/>
      <c r="ABF55" s="45"/>
      <c r="ABG55" s="45"/>
      <c r="ABH55" s="45"/>
      <c r="ABI55" s="45"/>
      <c r="ABJ55" s="45"/>
      <c r="ABK55" s="45"/>
      <c r="ABL55" s="45"/>
      <c r="ABM55" s="45"/>
      <c r="ABN55" s="45"/>
      <c r="ABO55" s="45"/>
      <c r="ABP55" s="45"/>
      <c r="ABQ55" s="45"/>
      <c r="ABR55" s="45"/>
      <c r="ABS55" s="45"/>
      <c r="ABT55" s="45"/>
      <c r="ABU55" s="45"/>
      <c r="ABV55" s="45"/>
      <c r="ABW55" s="45"/>
      <c r="ABX55" s="45"/>
      <c r="ABY55" s="45"/>
      <c r="ABZ55" s="45"/>
      <c r="ACA55" s="45"/>
      <c r="ACB55" s="45"/>
      <c r="ACC55" s="45"/>
      <c r="ACD55" s="45"/>
      <c r="ACE55" s="45"/>
      <c r="ACF55" s="45"/>
      <c r="ACG55" s="45"/>
      <c r="ACH55" s="45"/>
      <c r="ACI55" s="45"/>
      <c r="ACJ55" s="45"/>
      <c r="ACK55" s="45"/>
      <c r="ACL55" s="45"/>
      <c r="ACM55" s="45"/>
      <c r="ACN55" s="45"/>
      <c r="ACO55" s="45"/>
      <c r="ACP55" s="45"/>
      <c r="ACQ55" s="45"/>
      <c r="ACR55" s="45"/>
      <c r="ACS55" s="45"/>
      <c r="ACT55" s="45"/>
      <c r="ACU55" s="45"/>
      <c r="ACV55" s="45"/>
      <c r="ACW55" s="45"/>
      <c r="ACX55" s="45"/>
      <c r="ACY55" s="45"/>
      <c r="ACZ55" s="45"/>
      <c r="ADA55" s="45"/>
      <c r="ADB55" s="45"/>
      <c r="ADC55" s="45"/>
      <c r="ADD55" s="45"/>
      <c r="ADE55" s="45"/>
      <c r="ADF55" s="45"/>
      <c r="ADG55" s="45"/>
      <c r="ADH55" s="45"/>
      <c r="ADI55" s="45"/>
      <c r="ADJ55" s="45"/>
      <c r="ADK55" s="45"/>
      <c r="ADL55" s="45"/>
      <c r="ADM55" s="45"/>
      <c r="ADN55" s="45"/>
      <c r="ADO55" s="45"/>
      <c r="ADP55" s="45"/>
      <c r="ADQ55" s="45"/>
      <c r="ADR55" s="45"/>
      <c r="ADS55" s="45"/>
      <c r="ADT55" s="45"/>
      <c r="ADU55" s="45"/>
      <c r="ADV55" s="45"/>
      <c r="ADW55" s="45"/>
      <c r="ADX55" s="45"/>
      <c r="ADY55" s="45"/>
      <c r="ADZ55" s="45"/>
      <c r="AEA55" s="45"/>
      <c r="AEB55" s="45"/>
      <c r="AEC55" s="45"/>
      <c r="AED55" s="45"/>
      <c r="AEE55" s="45"/>
      <c r="AEF55" s="45"/>
      <c r="AEG55" s="45"/>
      <c r="AEH55" s="45"/>
      <c r="AEI55" s="45"/>
      <c r="AEJ55" s="45"/>
      <c r="AEK55" s="45"/>
      <c r="AEL55" s="45"/>
      <c r="AEM55" s="45"/>
      <c r="AEN55" s="45"/>
      <c r="AEO55" s="45"/>
      <c r="AEP55" s="45"/>
      <c r="AEQ55" s="45"/>
      <c r="AER55" s="45"/>
      <c r="AES55" s="45"/>
      <c r="AET55" s="45"/>
      <c r="AEU55" s="45"/>
      <c r="AEV55" s="45"/>
      <c r="AEW55" s="45"/>
      <c r="AEX55" s="45"/>
      <c r="AEY55" s="45"/>
      <c r="AEZ55" s="45"/>
      <c r="AFA55" s="45"/>
      <c r="AFB55" s="45"/>
      <c r="AFC55" s="45"/>
      <c r="AFD55" s="45"/>
      <c r="AFE55" s="45"/>
      <c r="AFF55" s="45"/>
      <c r="AFG55" s="45"/>
      <c r="AFH55" s="45"/>
      <c r="AFI55" s="45"/>
      <c r="AFJ55" s="45"/>
      <c r="AFK55" s="45"/>
      <c r="AFL55" s="45"/>
      <c r="AFM55" s="45"/>
      <c r="AFN55" s="45"/>
      <c r="AFO55" s="45"/>
      <c r="AFP55" s="45"/>
      <c r="AFQ55" s="45"/>
      <c r="AFR55" s="45"/>
      <c r="AFS55" s="45"/>
      <c r="AFT55" s="45"/>
      <c r="AFU55" s="45"/>
      <c r="AFV55" s="45"/>
      <c r="AFW55" s="45"/>
      <c r="AFX55" s="45"/>
      <c r="AFY55" s="45"/>
      <c r="AFZ55" s="45"/>
      <c r="AGA55" s="45"/>
      <c r="AGB55" s="45"/>
      <c r="AGC55" s="45"/>
      <c r="AGD55" s="45"/>
      <c r="AGE55" s="45"/>
      <c r="AGF55" s="45"/>
      <c r="AGG55" s="45"/>
      <c r="AGH55" s="45"/>
      <c r="AGI55" s="45"/>
      <c r="AGJ55" s="45"/>
      <c r="AGK55" s="45"/>
      <c r="AGL55" s="45"/>
      <c r="AGM55" s="45"/>
      <c r="AGN55" s="45"/>
      <c r="AGO55" s="45"/>
      <c r="AGP55" s="45"/>
      <c r="AGQ55" s="45"/>
      <c r="AGR55" s="45"/>
      <c r="AGS55" s="45"/>
      <c r="AGT55" s="45"/>
      <c r="AGU55" s="45"/>
      <c r="AGV55" s="45"/>
      <c r="AGW55" s="45"/>
      <c r="AGX55" s="45"/>
      <c r="AGY55" s="45"/>
      <c r="AGZ55" s="45"/>
      <c r="AHA55" s="45"/>
      <c r="AHB55" s="45"/>
      <c r="AHC55" s="45"/>
      <c r="AHD55" s="45"/>
      <c r="AHE55" s="45"/>
      <c r="AHF55" s="45"/>
      <c r="AHG55" s="45"/>
      <c r="AHH55" s="45"/>
      <c r="AHI55" s="45"/>
      <c r="AHJ55" s="45"/>
      <c r="AHK55" s="45"/>
      <c r="AHL55" s="45"/>
      <c r="AHM55" s="45"/>
      <c r="AHN55" s="45"/>
      <c r="AHO55" s="45"/>
      <c r="AHP55" s="45"/>
      <c r="AHQ55" s="45"/>
      <c r="AHR55" s="45"/>
      <c r="AHS55" s="45"/>
      <c r="AHT55" s="45"/>
      <c r="AHU55" s="45"/>
      <c r="AHV55" s="45"/>
      <c r="AHW55" s="45"/>
      <c r="AHX55" s="45"/>
      <c r="AHY55" s="45"/>
      <c r="AHZ55" s="45"/>
      <c r="AIA55" s="45"/>
      <c r="AIB55" s="45"/>
      <c r="AIC55" s="45"/>
      <c r="AID55" s="45"/>
      <c r="AIE55" s="45"/>
      <c r="AIF55" s="45"/>
      <c r="AIG55" s="45"/>
      <c r="AIH55" s="45"/>
      <c r="AII55" s="45"/>
      <c r="AIJ55" s="45"/>
      <c r="AIK55" s="45"/>
      <c r="AIL55" s="45"/>
      <c r="AIM55" s="45"/>
      <c r="AIN55" s="45"/>
      <c r="AIO55" s="45"/>
      <c r="AIP55" s="45"/>
      <c r="AIQ55" s="45"/>
      <c r="AIR55" s="45"/>
      <c r="AIS55" s="45"/>
      <c r="AIT55" s="45"/>
      <c r="AIU55" s="45"/>
      <c r="AIV55" s="45"/>
      <c r="AIW55" s="45"/>
      <c r="AIX55" s="45"/>
      <c r="AIY55" s="45"/>
      <c r="AIZ55" s="45"/>
      <c r="AJA55" s="45"/>
      <c r="AJB55" s="45"/>
      <c r="AJC55" s="45"/>
      <c r="AJD55" s="45"/>
      <c r="AJE55" s="45"/>
      <c r="AJF55" s="45"/>
      <c r="AJG55" s="45"/>
      <c r="AJH55" s="45"/>
      <c r="AJI55" s="45"/>
      <c r="AJJ55" s="45"/>
      <c r="AJK55" s="45"/>
      <c r="AJL55" s="45"/>
      <c r="AJM55" s="45"/>
      <c r="AJN55" s="45"/>
      <c r="AJO55" s="45"/>
      <c r="AJP55" s="45"/>
      <c r="AJQ55" s="45"/>
      <c r="AJR55" s="45"/>
      <c r="AJS55" s="45"/>
      <c r="AJT55" s="45"/>
      <c r="AJU55" s="45"/>
      <c r="AJV55" s="45"/>
      <c r="AJW55" s="45"/>
      <c r="AJX55" s="45"/>
      <c r="AJY55" s="45"/>
      <c r="AJZ55" s="45"/>
      <c r="AKA55" s="45"/>
      <c r="AKB55" s="45"/>
      <c r="AKC55" s="45"/>
      <c r="AKD55" s="45"/>
      <c r="AKE55" s="45"/>
      <c r="AKF55" s="45"/>
      <c r="AKG55" s="45"/>
      <c r="AKH55" s="45"/>
      <c r="AKI55" s="45"/>
      <c r="AKJ55" s="45"/>
      <c r="AKK55" s="45"/>
      <c r="AKL55" s="45"/>
      <c r="AKM55" s="45"/>
      <c r="AKN55" s="45"/>
      <c r="AKO55" s="45"/>
      <c r="AKP55" s="45"/>
      <c r="AKQ55" s="45"/>
      <c r="AKR55" s="45"/>
    </row>
    <row r="56" spans="1:980" ht="22.15" customHeight="1" x14ac:dyDescent="0.25">
      <c r="A56" s="424" t="s">
        <v>133</v>
      </c>
      <c r="B56" s="425" t="s">
        <v>83</v>
      </c>
      <c r="C56" s="426" t="s">
        <v>154</v>
      </c>
      <c r="D56" s="426"/>
      <c r="E56" s="426"/>
      <c r="F56" s="426"/>
      <c r="G56" s="427" t="s">
        <v>134</v>
      </c>
      <c r="H56" s="428" t="s">
        <v>240</v>
      </c>
      <c r="I56" s="429"/>
      <c r="J56" s="430"/>
      <c r="K56" s="441" t="s">
        <v>264</v>
      </c>
      <c r="L56" s="441" t="s">
        <v>285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  <c r="TJ56" s="26"/>
      <c r="TK56" s="26"/>
      <c r="TL56" s="26"/>
      <c r="TM56" s="26"/>
      <c r="TN56" s="26"/>
      <c r="TO56" s="26"/>
      <c r="TP56" s="26"/>
      <c r="TQ56" s="26"/>
      <c r="TR56" s="26"/>
      <c r="TS56" s="26"/>
      <c r="TT56" s="26"/>
      <c r="TU56" s="26"/>
      <c r="TV56" s="26"/>
      <c r="TW56" s="26"/>
      <c r="TX56" s="26"/>
      <c r="TY56" s="26"/>
      <c r="TZ56" s="26"/>
      <c r="UA56" s="26"/>
      <c r="UB56" s="26"/>
      <c r="UC56" s="26"/>
      <c r="UD56" s="26"/>
      <c r="UE56" s="26"/>
      <c r="UF56" s="26"/>
      <c r="UG56" s="26"/>
      <c r="UH56" s="26"/>
      <c r="UI56" s="26"/>
      <c r="UJ56" s="26"/>
      <c r="UK56" s="26"/>
      <c r="UL56" s="26"/>
      <c r="UM56" s="26"/>
      <c r="UN56" s="26"/>
      <c r="UO56" s="26"/>
      <c r="UP56" s="26"/>
      <c r="UQ56" s="26"/>
      <c r="UR56" s="26"/>
      <c r="US56" s="26"/>
      <c r="UT56" s="26"/>
      <c r="UU56" s="26"/>
      <c r="UV56" s="26"/>
      <c r="UW56" s="26"/>
      <c r="UX56" s="26"/>
      <c r="UY56" s="26"/>
      <c r="UZ56" s="26"/>
      <c r="VA56" s="26"/>
      <c r="VB56" s="26"/>
      <c r="VC56" s="26"/>
      <c r="VD56" s="26"/>
      <c r="VE56" s="26"/>
      <c r="VF56" s="26"/>
      <c r="VG56" s="26"/>
      <c r="VH56" s="26"/>
      <c r="VI56" s="26"/>
      <c r="VJ56" s="26"/>
      <c r="VK56" s="26"/>
      <c r="VL56" s="26"/>
      <c r="VM56" s="26"/>
      <c r="VN56" s="26"/>
      <c r="VO56" s="26"/>
      <c r="VP56" s="26"/>
      <c r="VQ56" s="26"/>
      <c r="VR56" s="26"/>
      <c r="VS56" s="26"/>
      <c r="VT56" s="26"/>
      <c r="VU56" s="26"/>
      <c r="VV56" s="26"/>
      <c r="VW56" s="26"/>
      <c r="VX56" s="26"/>
      <c r="VY56" s="26"/>
      <c r="VZ56" s="26"/>
      <c r="WA56" s="26"/>
      <c r="WB56" s="26"/>
      <c r="WC56" s="26"/>
      <c r="WD56" s="26"/>
      <c r="WE56" s="26"/>
      <c r="WF56" s="26"/>
      <c r="WG56" s="26"/>
      <c r="WH56" s="26"/>
      <c r="WI56" s="26"/>
      <c r="WJ56" s="26"/>
      <c r="WK56" s="26"/>
      <c r="WL56" s="26"/>
      <c r="WM56" s="26"/>
      <c r="WN56" s="26"/>
      <c r="WO56" s="26"/>
      <c r="WP56" s="26"/>
      <c r="WQ56" s="26"/>
      <c r="WR56" s="26"/>
      <c r="WS56" s="26"/>
      <c r="WT56" s="26"/>
      <c r="WU56" s="26"/>
      <c r="WV56" s="26"/>
      <c r="WW56" s="26"/>
      <c r="WX56" s="26"/>
      <c r="WY56" s="26"/>
      <c r="WZ56" s="26"/>
      <c r="XA56" s="26"/>
      <c r="XB56" s="26"/>
      <c r="XC56" s="26"/>
      <c r="XD56" s="26"/>
      <c r="XE56" s="26"/>
      <c r="XF56" s="26"/>
      <c r="XG56" s="26"/>
      <c r="XH56" s="26"/>
      <c r="XI56" s="26"/>
      <c r="XJ56" s="26"/>
      <c r="XK56" s="26"/>
      <c r="XL56" s="26"/>
      <c r="XM56" s="26"/>
      <c r="XN56" s="26"/>
      <c r="XO56" s="26"/>
      <c r="XP56" s="26"/>
      <c r="XQ56" s="26"/>
      <c r="XR56" s="26"/>
      <c r="XS56" s="26"/>
      <c r="XT56" s="26"/>
      <c r="XU56" s="26"/>
      <c r="XV56" s="26"/>
      <c r="XW56" s="26"/>
      <c r="XX56" s="26"/>
      <c r="XY56" s="26"/>
      <c r="XZ56" s="26"/>
      <c r="YA56" s="26"/>
      <c r="YB56" s="26"/>
      <c r="YC56" s="26"/>
      <c r="YD56" s="26"/>
      <c r="YE56" s="26"/>
      <c r="YF56" s="26"/>
      <c r="YG56" s="26"/>
      <c r="YH56" s="26"/>
      <c r="YI56" s="26"/>
      <c r="YJ56" s="26"/>
      <c r="YK56" s="26"/>
      <c r="YL56" s="26"/>
      <c r="YM56" s="26"/>
      <c r="YN56" s="26"/>
      <c r="YO56" s="26"/>
      <c r="YP56" s="26"/>
      <c r="YQ56" s="26"/>
      <c r="YR56" s="26"/>
      <c r="YS56" s="26"/>
      <c r="YT56" s="26"/>
      <c r="YU56" s="26"/>
      <c r="YV56" s="26"/>
      <c r="YW56" s="26"/>
      <c r="YX56" s="26"/>
      <c r="YY56" s="26"/>
      <c r="YZ56" s="26"/>
      <c r="ZA56" s="26"/>
      <c r="ZB56" s="26"/>
      <c r="ZC56" s="26"/>
      <c r="ZD56" s="26"/>
      <c r="ZE56" s="26"/>
      <c r="ZF56" s="26"/>
      <c r="ZG56" s="26"/>
      <c r="ZH56" s="26"/>
      <c r="ZI56" s="26"/>
      <c r="ZJ56" s="26"/>
      <c r="ZK56" s="26"/>
      <c r="ZL56" s="26"/>
      <c r="ZM56" s="26"/>
      <c r="ZN56" s="26"/>
      <c r="ZO56" s="26"/>
      <c r="ZP56" s="26"/>
      <c r="ZQ56" s="26"/>
      <c r="ZR56" s="26"/>
      <c r="ZS56" s="26"/>
      <c r="ZT56" s="26"/>
      <c r="ZU56" s="26"/>
      <c r="ZV56" s="26"/>
      <c r="ZW56" s="26"/>
      <c r="ZX56" s="26"/>
      <c r="ZY56" s="26"/>
      <c r="ZZ56" s="26"/>
      <c r="AAA56" s="26"/>
      <c r="AAB56" s="26"/>
      <c r="AAC56" s="26"/>
      <c r="AAD56" s="26"/>
      <c r="AAE56" s="26"/>
      <c r="AAF56" s="26"/>
      <c r="AAG56" s="26"/>
      <c r="AAH56" s="26"/>
      <c r="AAI56" s="26"/>
      <c r="AAJ56" s="26"/>
      <c r="AAK56" s="26"/>
      <c r="AAL56" s="26"/>
      <c r="AAM56" s="26"/>
      <c r="AAN56" s="26"/>
      <c r="AAO56" s="26"/>
      <c r="AAP56" s="26"/>
      <c r="AAQ56" s="26"/>
      <c r="AAR56" s="26"/>
      <c r="AAS56" s="26"/>
      <c r="AAT56" s="26"/>
      <c r="AAU56" s="26"/>
      <c r="AAV56" s="26"/>
      <c r="AAW56" s="26"/>
      <c r="AAX56" s="26"/>
      <c r="AAY56" s="26"/>
      <c r="AAZ56" s="26"/>
      <c r="ABA56" s="26"/>
      <c r="ABB56" s="26"/>
      <c r="ABC56" s="26"/>
      <c r="ABD56" s="26"/>
      <c r="ABE56" s="26"/>
      <c r="ABF56" s="26"/>
      <c r="ABG56" s="26"/>
      <c r="ABH56" s="26"/>
      <c r="ABI56" s="26"/>
      <c r="ABJ56" s="26"/>
      <c r="ABK56" s="26"/>
      <c r="ABL56" s="26"/>
      <c r="ABM56" s="26"/>
      <c r="ABN56" s="26"/>
      <c r="ABO56" s="26"/>
      <c r="ABP56" s="26"/>
      <c r="ABQ56" s="26"/>
      <c r="ABR56" s="26"/>
      <c r="ABS56" s="26"/>
      <c r="ABT56" s="26"/>
      <c r="ABU56" s="26"/>
      <c r="ABV56" s="26"/>
      <c r="ABW56" s="26"/>
      <c r="ABX56" s="26"/>
      <c r="ABY56" s="26"/>
      <c r="ABZ56" s="26"/>
      <c r="ACA56" s="26"/>
      <c r="ACB56" s="26"/>
      <c r="ACC56" s="26"/>
      <c r="ACD56" s="26"/>
      <c r="ACE56" s="26"/>
      <c r="ACF56" s="26"/>
      <c r="ACG56" s="26"/>
      <c r="ACH56" s="26"/>
      <c r="ACI56" s="26"/>
      <c r="ACJ56" s="26"/>
      <c r="ACK56" s="26"/>
      <c r="ACL56" s="26"/>
      <c r="ACM56" s="26"/>
      <c r="ACN56" s="26"/>
      <c r="ACO56" s="26"/>
      <c r="ACP56" s="26"/>
      <c r="ACQ56" s="26"/>
      <c r="ACR56" s="26"/>
      <c r="ACS56" s="26"/>
      <c r="ACT56" s="26"/>
      <c r="ACU56" s="26"/>
      <c r="ACV56" s="26"/>
      <c r="ACW56" s="26"/>
      <c r="ACX56" s="26"/>
      <c r="ACY56" s="26"/>
      <c r="ACZ56" s="26"/>
      <c r="ADA56" s="26"/>
      <c r="ADB56" s="26"/>
      <c r="ADC56" s="26"/>
      <c r="ADD56" s="26"/>
      <c r="ADE56" s="26"/>
      <c r="ADF56" s="26"/>
      <c r="ADG56" s="26"/>
      <c r="ADH56" s="26"/>
      <c r="ADI56" s="26"/>
      <c r="ADJ56" s="26"/>
      <c r="ADK56" s="26"/>
      <c r="ADL56" s="26"/>
      <c r="ADM56" s="26"/>
      <c r="ADN56" s="26"/>
      <c r="ADO56" s="26"/>
      <c r="ADP56" s="26"/>
      <c r="ADQ56" s="26"/>
      <c r="ADR56" s="26"/>
      <c r="ADS56" s="26"/>
      <c r="ADT56" s="26"/>
      <c r="ADU56" s="26"/>
      <c r="ADV56" s="26"/>
      <c r="ADW56" s="26"/>
      <c r="ADX56" s="26"/>
      <c r="ADY56" s="26"/>
      <c r="ADZ56" s="26"/>
      <c r="AEA56" s="26"/>
      <c r="AEB56" s="26"/>
      <c r="AEC56" s="26"/>
      <c r="AED56" s="26"/>
      <c r="AEE56" s="26"/>
      <c r="AEF56" s="26"/>
      <c r="AEG56" s="26"/>
      <c r="AEH56" s="26"/>
      <c r="AEI56" s="26"/>
      <c r="AEJ56" s="26"/>
      <c r="AEK56" s="26"/>
      <c r="AEL56" s="26"/>
      <c r="AEM56" s="26"/>
      <c r="AEN56" s="26"/>
      <c r="AEO56" s="26"/>
      <c r="AEP56" s="26"/>
      <c r="AEQ56" s="26"/>
      <c r="AER56" s="26"/>
      <c r="AES56" s="26"/>
      <c r="AET56" s="26"/>
      <c r="AEU56" s="26"/>
      <c r="AEV56" s="26"/>
      <c r="AEW56" s="26"/>
      <c r="AEX56" s="26"/>
      <c r="AEY56" s="26"/>
      <c r="AEZ56" s="26"/>
      <c r="AFA56" s="26"/>
      <c r="AFB56" s="26"/>
      <c r="AFC56" s="26"/>
      <c r="AFD56" s="26"/>
      <c r="AFE56" s="26"/>
      <c r="AFF56" s="26"/>
      <c r="AFG56" s="26"/>
      <c r="AFH56" s="26"/>
      <c r="AFI56" s="26"/>
      <c r="AFJ56" s="26"/>
      <c r="AFK56" s="26"/>
      <c r="AFL56" s="26"/>
      <c r="AFM56" s="26"/>
      <c r="AFN56" s="26"/>
      <c r="AFO56" s="26"/>
      <c r="AFP56" s="26"/>
      <c r="AFQ56" s="26"/>
      <c r="AFR56" s="26"/>
      <c r="AFS56" s="26"/>
      <c r="AFT56" s="26"/>
      <c r="AFU56" s="26"/>
      <c r="AFV56" s="26"/>
      <c r="AFW56" s="26"/>
      <c r="AFX56" s="26"/>
      <c r="AFY56" s="26"/>
      <c r="AFZ56" s="26"/>
      <c r="AGA56" s="26"/>
      <c r="AGB56" s="26"/>
      <c r="AGC56" s="26"/>
      <c r="AGD56" s="26"/>
      <c r="AGE56" s="26"/>
      <c r="AGF56" s="26"/>
      <c r="AGG56" s="26"/>
      <c r="AGH56" s="26"/>
      <c r="AGI56" s="26"/>
      <c r="AGJ56" s="26"/>
      <c r="AGK56" s="26"/>
      <c r="AGL56" s="26"/>
      <c r="AGM56" s="26"/>
      <c r="AGN56" s="26"/>
      <c r="AGO56" s="26"/>
      <c r="AGP56" s="26"/>
      <c r="AGQ56" s="26"/>
      <c r="AGR56" s="26"/>
      <c r="AGS56" s="26"/>
      <c r="AGT56" s="26"/>
      <c r="AGU56" s="26"/>
      <c r="AGV56" s="26"/>
      <c r="AGW56" s="26"/>
      <c r="AGX56" s="26"/>
      <c r="AGY56" s="26"/>
      <c r="AGZ56" s="26"/>
      <c r="AHA56" s="26"/>
      <c r="AHB56" s="26"/>
      <c r="AHC56" s="26"/>
      <c r="AHD56" s="26"/>
      <c r="AHE56" s="26"/>
      <c r="AHF56" s="26"/>
      <c r="AHG56" s="26"/>
      <c r="AHH56" s="26"/>
      <c r="AHI56" s="26"/>
      <c r="AHJ56" s="26"/>
      <c r="AHK56" s="26"/>
      <c r="AHL56" s="26"/>
      <c r="AHM56" s="26"/>
      <c r="AHN56" s="26"/>
      <c r="AHO56" s="26"/>
      <c r="AHP56" s="26"/>
      <c r="AHQ56" s="26"/>
      <c r="AHR56" s="26"/>
      <c r="AHS56" s="26"/>
      <c r="AHT56" s="26"/>
      <c r="AHU56" s="26"/>
      <c r="AHV56" s="26"/>
      <c r="AHW56" s="26"/>
      <c r="AHX56" s="26"/>
      <c r="AHY56" s="26"/>
      <c r="AHZ56" s="26"/>
      <c r="AIA56" s="26"/>
      <c r="AIB56" s="26"/>
      <c r="AIC56" s="26"/>
      <c r="AID56" s="26"/>
      <c r="AIE56" s="26"/>
      <c r="AIF56" s="26"/>
      <c r="AIG56" s="26"/>
      <c r="AIH56" s="26"/>
      <c r="AII56" s="26"/>
      <c r="AIJ56" s="26"/>
      <c r="AIK56" s="26"/>
      <c r="AIL56" s="26"/>
      <c r="AIM56" s="26"/>
      <c r="AIN56" s="26"/>
      <c r="AIO56" s="26"/>
      <c r="AIP56" s="26"/>
      <c r="AIQ56" s="26"/>
      <c r="AIR56" s="26"/>
      <c r="AIS56" s="26"/>
      <c r="AIT56" s="26"/>
      <c r="AIU56" s="26"/>
      <c r="AIV56" s="26"/>
      <c r="AIW56" s="26"/>
      <c r="AIX56" s="26"/>
      <c r="AIY56" s="26"/>
      <c r="AIZ56" s="26"/>
      <c r="AJA56" s="26"/>
      <c r="AJB56" s="26"/>
      <c r="AJC56" s="26"/>
      <c r="AJD56" s="26"/>
      <c r="AJE56" s="26"/>
      <c r="AJF56" s="26"/>
      <c r="AJG56" s="26"/>
      <c r="AJH56" s="26"/>
      <c r="AJI56" s="26"/>
      <c r="AJJ56" s="26"/>
      <c r="AJK56" s="26"/>
      <c r="AJL56" s="26"/>
      <c r="AJM56" s="26"/>
      <c r="AJN56" s="26"/>
      <c r="AJO56" s="26"/>
      <c r="AJP56" s="26"/>
      <c r="AJQ56" s="26"/>
      <c r="AJR56" s="26"/>
      <c r="AJS56" s="26"/>
      <c r="AJT56" s="26"/>
      <c r="AJU56" s="26"/>
      <c r="AJV56" s="26"/>
      <c r="AJW56" s="26"/>
      <c r="AJX56" s="26"/>
      <c r="AJY56" s="26"/>
      <c r="AJZ56" s="26"/>
      <c r="AKA56" s="26"/>
      <c r="AKB56" s="26"/>
      <c r="AKC56" s="26"/>
      <c r="AKD56" s="26"/>
      <c r="AKE56" s="26"/>
      <c r="AKF56" s="26"/>
      <c r="AKG56" s="26"/>
      <c r="AKH56" s="26"/>
      <c r="AKI56" s="26"/>
      <c r="AKJ56" s="26"/>
      <c r="AKK56" s="26"/>
      <c r="AKL56" s="26"/>
      <c r="AKM56" s="26"/>
      <c r="AKN56" s="26"/>
      <c r="AKO56" s="26"/>
      <c r="AKP56" s="26"/>
      <c r="AKQ56" s="26"/>
      <c r="AKR56" s="26"/>
    </row>
    <row r="57" spans="1:980" ht="43.5" customHeight="1" x14ac:dyDescent="0.25">
      <c r="A57" s="424"/>
      <c r="B57" s="425"/>
      <c r="C57" s="426"/>
      <c r="D57" s="426"/>
      <c r="E57" s="426"/>
      <c r="F57" s="426"/>
      <c r="G57" s="427"/>
      <c r="H57" s="97" t="s">
        <v>64</v>
      </c>
      <c r="I57" s="97" t="s">
        <v>65</v>
      </c>
      <c r="J57" s="97" t="s">
        <v>66</v>
      </c>
      <c r="K57" s="441"/>
      <c r="L57" s="441"/>
    </row>
    <row r="58" spans="1:980" s="24" customFormat="1" x14ac:dyDescent="0.25">
      <c r="A58" s="34" t="s">
        <v>273</v>
      </c>
      <c r="B58" s="30" t="s">
        <v>118</v>
      </c>
      <c r="C58" s="432" t="s">
        <v>54</v>
      </c>
      <c r="D58" s="432"/>
      <c r="E58" s="432"/>
      <c r="F58" s="432"/>
      <c r="G58" s="28">
        <f>[1]Önk.!$F$228</f>
        <v>17391537</v>
      </c>
      <c r="H58" s="28">
        <f>[1]Önk.!$F$228</f>
        <v>17391537</v>
      </c>
      <c r="I58" s="22"/>
      <c r="J58" s="22"/>
      <c r="K58" s="155">
        <v>15391537</v>
      </c>
      <c r="L58" s="155">
        <v>15391537</v>
      </c>
    </row>
    <row r="59" spans="1:980" s="24" customFormat="1" x14ac:dyDescent="0.25">
      <c r="A59" s="34" t="s">
        <v>276</v>
      </c>
      <c r="B59" s="30" t="s">
        <v>198</v>
      </c>
      <c r="C59" s="432" t="s">
        <v>131</v>
      </c>
      <c r="D59" s="432"/>
      <c r="E59" s="432"/>
      <c r="F59" s="432"/>
      <c r="G59" s="28">
        <f>[1]Önk.!$F$229</f>
        <v>338999988</v>
      </c>
      <c r="H59" s="28">
        <f>[1]Önk.!$F$229</f>
        <v>338999988</v>
      </c>
      <c r="I59" s="22"/>
      <c r="J59" s="22"/>
      <c r="K59" s="155">
        <v>339647988</v>
      </c>
      <c r="L59" s="155">
        <v>341316768</v>
      </c>
    </row>
    <row r="60" spans="1:980" s="24" customFormat="1" ht="37.15" customHeight="1" x14ac:dyDescent="0.25">
      <c r="A60" s="37" t="s">
        <v>302</v>
      </c>
      <c r="B60" s="43" t="s">
        <v>104</v>
      </c>
      <c r="C60" s="433" t="s">
        <v>105</v>
      </c>
      <c r="D60" s="433"/>
      <c r="E60" s="433"/>
      <c r="F60" s="433"/>
      <c r="G60" s="39">
        <f>SUM(G58:G59)</f>
        <v>356391525</v>
      </c>
      <c r="H60" s="39">
        <f>SUM(H58:H59)</f>
        <v>356391525</v>
      </c>
      <c r="I60" s="82"/>
      <c r="J60" s="82"/>
      <c r="K60" s="135">
        <f>SUM(K58:K59)</f>
        <v>355039525</v>
      </c>
      <c r="L60" s="135">
        <f t="shared" ref="L60" si="8">SUM(L58:L59)</f>
        <v>356708305</v>
      </c>
    </row>
    <row r="61" spans="1:980" x14ac:dyDescent="0.25">
      <c r="K61" s="163"/>
      <c r="L61" s="163"/>
    </row>
    <row r="62" spans="1:980" x14ac:dyDescent="0.25">
      <c r="A62" s="102"/>
      <c r="B62" s="103" t="s">
        <v>224</v>
      </c>
      <c r="C62" s="436"/>
      <c r="D62" s="436"/>
      <c r="E62" s="436"/>
      <c r="F62" s="436"/>
      <c r="G62" s="104">
        <f>G53+G60</f>
        <v>934485054</v>
      </c>
      <c r="H62" s="104"/>
      <c r="I62" s="162"/>
      <c r="J62" s="125"/>
      <c r="K62" s="135">
        <f>K53+K60</f>
        <v>948289042</v>
      </c>
      <c r="L62" s="135">
        <f t="shared" ref="L62" si="9">L53+L60</f>
        <v>1096949204</v>
      </c>
    </row>
    <row r="64" spans="1:980" x14ac:dyDescent="0.25">
      <c r="L64" s="127">
        <f>L62-L59</f>
        <v>755632436</v>
      </c>
    </row>
  </sheetData>
  <mergeCells count="41">
    <mergeCell ref="K5:K6"/>
    <mergeCell ref="L5:L6"/>
    <mergeCell ref="K56:K57"/>
    <mergeCell ref="L56:L57"/>
    <mergeCell ref="C53:F53"/>
    <mergeCell ref="C32:F32"/>
    <mergeCell ref="C34:F34"/>
    <mergeCell ref="C16:F16"/>
    <mergeCell ref="C17:F17"/>
    <mergeCell ref="C18:F18"/>
    <mergeCell ref="C19:F19"/>
    <mergeCell ref="C20:F20"/>
    <mergeCell ref="C21:F21"/>
    <mergeCell ref="C23:F23"/>
    <mergeCell ref="C24:F24"/>
    <mergeCell ref="C11:F11"/>
    <mergeCell ref="A1:J1"/>
    <mergeCell ref="C7:F7"/>
    <mergeCell ref="A5:A6"/>
    <mergeCell ref="B5:B6"/>
    <mergeCell ref="C5:F6"/>
    <mergeCell ref="G5:G6"/>
    <mergeCell ref="H5:J5"/>
    <mergeCell ref="A3:J3"/>
    <mergeCell ref="A4:J4"/>
    <mergeCell ref="C13:F13"/>
    <mergeCell ref="C62:F62"/>
    <mergeCell ref="A55:J55"/>
    <mergeCell ref="A56:A57"/>
    <mergeCell ref="B56:B57"/>
    <mergeCell ref="C56:F57"/>
    <mergeCell ref="G56:G57"/>
    <mergeCell ref="H56:J56"/>
    <mergeCell ref="C59:F59"/>
    <mergeCell ref="C60:F60"/>
    <mergeCell ref="C58:F58"/>
    <mergeCell ref="C25:F25"/>
    <mergeCell ref="C26:F26"/>
    <mergeCell ref="C28:F28"/>
    <mergeCell ref="C29:F29"/>
    <mergeCell ref="C31:F3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X52"/>
  <sheetViews>
    <sheetView topLeftCell="A43" workbookViewId="0">
      <selection activeCell="L54" sqref="L54"/>
    </sheetView>
  </sheetViews>
  <sheetFormatPr defaultRowHeight="15" x14ac:dyDescent="0.25"/>
  <cols>
    <col min="1" max="1" width="9.140625" style="36"/>
    <col min="2" max="2" width="59" style="23" customWidth="1"/>
    <col min="3" max="3" width="8.5703125" style="23" customWidth="1"/>
    <col min="4" max="4" width="1.140625" style="23" hidden="1" customWidth="1"/>
    <col min="5" max="6" width="8.85546875" style="23" hidden="1" customWidth="1"/>
    <col min="7" max="7" width="16.42578125" style="33" customWidth="1"/>
    <col min="8" max="8" width="10.85546875" style="23" bestFit="1" customWidth="1"/>
    <col min="9" max="9" width="9.85546875" style="23" bestFit="1" customWidth="1"/>
    <col min="10" max="10" width="9.140625" style="23"/>
    <col min="11" max="12" width="14.140625" style="23" customWidth="1"/>
    <col min="13" max="16384" width="9.140625" style="23"/>
  </cols>
  <sheetData>
    <row r="1" spans="1:986" x14ac:dyDescent="0.25">
      <c r="A1" s="434" t="s">
        <v>284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986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986" ht="22.15" customHeight="1" x14ac:dyDescent="0.25">
      <c r="A3" s="423" t="s">
        <v>203</v>
      </c>
      <c r="B3" s="423"/>
      <c r="C3" s="423"/>
      <c r="D3" s="423"/>
      <c r="E3" s="423"/>
      <c r="F3" s="423"/>
      <c r="G3" s="423"/>
      <c r="H3" s="423"/>
      <c r="I3" s="423"/>
      <c r="J3" s="423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</row>
    <row r="4" spans="1:986" ht="22.15" customHeight="1" x14ac:dyDescent="0.25">
      <c r="A4" s="443" t="s">
        <v>156</v>
      </c>
      <c r="B4" s="444"/>
      <c r="C4" s="444"/>
      <c r="D4" s="444"/>
      <c r="E4" s="444"/>
      <c r="F4" s="444"/>
      <c r="G4" s="444"/>
      <c r="H4" s="444"/>
      <c r="I4" s="444"/>
      <c r="J4" s="444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</row>
    <row r="5" spans="1:986" ht="22.15" customHeight="1" x14ac:dyDescent="0.25">
      <c r="A5" s="424" t="s">
        <v>133</v>
      </c>
      <c r="B5" s="425" t="s">
        <v>83</v>
      </c>
      <c r="C5" s="426" t="s">
        <v>154</v>
      </c>
      <c r="D5" s="426"/>
      <c r="E5" s="426"/>
      <c r="F5" s="426"/>
      <c r="G5" s="427" t="s">
        <v>134</v>
      </c>
      <c r="H5" s="428" t="s">
        <v>240</v>
      </c>
      <c r="I5" s="429"/>
      <c r="J5" s="430"/>
      <c r="K5" s="441" t="s">
        <v>264</v>
      </c>
      <c r="L5" s="440" t="s">
        <v>298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</row>
    <row r="6" spans="1:986" ht="43.5" customHeight="1" x14ac:dyDescent="0.25">
      <c r="A6" s="424"/>
      <c r="B6" s="425"/>
      <c r="C6" s="426"/>
      <c r="D6" s="426"/>
      <c r="E6" s="426"/>
      <c r="F6" s="426"/>
      <c r="G6" s="427"/>
      <c r="H6" s="97" t="s">
        <v>64</v>
      </c>
      <c r="I6" s="97" t="s">
        <v>65</v>
      </c>
      <c r="J6" s="97" t="s">
        <v>66</v>
      </c>
      <c r="K6" s="441"/>
      <c r="L6" s="440"/>
    </row>
    <row r="7" spans="1:986" x14ac:dyDescent="0.25">
      <c r="A7" s="34" t="s">
        <v>301</v>
      </c>
      <c r="B7" s="27" t="s">
        <v>136</v>
      </c>
      <c r="C7" s="432" t="s">
        <v>36</v>
      </c>
      <c r="D7" s="432"/>
      <c r="E7" s="432"/>
      <c r="F7" s="432"/>
      <c r="G7" s="28"/>
      <c r="H7" s="6"/>
      <c r="I7" s="6"/>
      <c r="J7" s="6"/>
      <c r="K7" s="157"/>
      <c r="L7" s="6"/>
    </row>
    <row r="8" spans="1:986" ht="23.25" customHeight="1" x14ac:dyDescent="0.25">
      <c r="A8" s="133">
        <f>A7+1</f>
        <v>2</v>
      </c>
      <c r="B8" s="29" t="s">
        <v>109</v>
      </c>
      <c r="C8" s="432" t="s">
        <v>37</v>
      </c>
      <c r="D8" s="432"/>
      <c r="E8" s="432"/>
      <c r="F8" s="432"/>
      <c r="G8" s="28"/>
      <c r="H8" s="6"/>
      <c r="I8" s="6"/>
      <c r="J8" s="6"/>
      <c r="K8" s="157"/>
      <c r="L8" s="6"/>
    </row>
    <row r="9" spans="1:986" ht="28.9" customHeight="1" x14ac:dyDescent="0.25">
      <c r="A9" s="133">
        <f t="shared" ref="A9:A41" si="0">A8+1</f>
        <v>3</v>
      </c>
      <c r="B9" s="29" t="s">
        <v>157</v>
      </c>
      <c r="C9" s="432" t="s">
        <v>158</v>
      </c>
      <c r="D9" s="432"/>
      <c r="E9" s="432"/>
      <c r="F9" s="432"/>
      <c r="G9" s="28"/>
      <c r="H9" s="6"/>
      <c r="I9" s="6"/>
      <c r="J9" s="6"/>
      <c r="K9" s="157"/>
      <c r="L9" s="6"/>
    </row>
    <row r="10" spans="1:986" ht="28.9" customHeight="1" x14ac:dyDescent="0.25">
      <c r="A10" s="133">
        <f t="shared" si="0"/>
        <v>4</v>
      </c>
      <c r="B10" s="29" t="s">
        <v>159</v>
      </c>
      <c r="C10" s="208" t="s">
        <v>160</v>
      </c>
      <c r="D10" s="208"/>
      <c r="E10" s="208"/>
      <c r="F10" s="208"/>
      <c r="G10" s="28"/>
      <c r="H10" s="6"/>
      <c r="I10" s="6"/>
      <c r="J10" s="6"/>
      <c r="K10" s="157"/>
      <c r="L10" s="6"/>
    </row>
    <row r="11" spans="1:986" ht="28.9" customHeight="1" x14ac:dyDescent="0.25">
      <c r="A11" s="133">
        <f t="shared" si="0"/>
        <v>5</v>
      </c>
      <c r="B11" s="29" t="s">
        <v>161</v>
      </c>
      <c r="C11" s="208" t="s">
        <v>38</v>
      </c>
      <c r="D11" s="208"/>
      <c r="E11" s="208"/>
      <c r="F11" s="208"/>
      <c r="G11" s="28"/>
      <c r="H11" s="6"/>
      <c r="I11" s="6"/>
      <c r="J11" s="6"/>
      <c r="K11" s="157"/>
      <c r="L11" s="6"/>
    </row>
    <row r="12" spans="1:986" x14ac:dyDescent="0.25">
      <c r="A12" s="133">
        <f t="shared" si="0"/>
        <v>6</v>
      </c>
      <c r="B12" s="29" t="s">
        <v>140</v>
      </c>
      <c r="C12" s="432" t="s">
        <v>41</v>
      </c>
      <c r="D12" s="432"/>
      <c r="E12" s="432"/>
      <c r="F12" s="432"/>
      <c r="G12" s="28"/>
      <c r="H12" s="6"/>
      <c r="I12" s="6"/>
      <c r="J12" s="6"/>
      <c r="K12" s="157"/>
      <c r="L12" s="6"/>
    </row>
    <row r="13" spans="1:986" x14ac:dyDescent="0.25">
      <c r="A13" s="133">
        <f t="shared" si="0"/>
        <v>7</v>
      </c>
      <c r="B13" s="29" t="s">
        <v>279</v>
      </c>
      <c r="C13" s="208" t="s">
        <v>266</v>
      </c>
      <c r="D13" s="208"/>
      <c r="E13" s="208"/>
      <c r="F13" s="208"/>
      <c r="G13" s="144"/>
      <c r="H13" s="144"/>
      <c r="I13" s="144"/>
      <c r="J13" s="137"/>
      <c r="K13" s="138"/>
      <c r="L13" s="138"/>
    </row>
    <row r="14" spans="1:986" x14ac:dyDescent="0.25">
      <c r="A14" s="133">
        <f t="shared" si="0"/>
        <v>8</v>
      </c>
      <c r="B14" s="29" t="s">
        <v>143</v>
      </c>
      <c r="C14" s="432" t="s">
        <v>130</v>
      </c>
      <c r="D14" s="432"/>
      <c r="E14" s="432"/>
      <c r="F14" s="432"/>
      <c r="G14" s="28"/>
      <c r="H14" s="6"/>
      <c r="I14" s="6"/>
      <c r="J14" s="6"/>
      <c r="K14" s="157"/>
      <c r="L14" s="6"/>
    </row>
    <row r="15" spans="1:986" ht="14.45" customHeight="1" x14ac:dyDescent="0.25">
      <c r="A15" s="133">
        <f t="shared" si="0"/>
        <v>9</v>
      </c>
      <c r="B15" s="29" t="s">
        <v>145</v>
      </c>
      <c r="C15" s="432" t="s">
        <v>5</v>
      </c>
      <c r="D15" s="432"/>
      <c r="E15" s="432"/>
      <c r="F15" s="432"/>
      <c r="G15" s="28"/>
      <c r="H15" s="6"/>
      <c r="I15" s="6"/>
      <c r="J15" s="6"/>
      <c r="K15" s="157"/>
      <c r="L15" s="6">
        <v>568455</v>
      </c>
    </row>
    <row r="16" spans="1:986" ht="22.5" customHeight="1" x14ac:dyDescent="0.25">
      <c r="A16" s="134">
        <f t="shared" si="0"/>
        <v>10</v>
      </c>
      <c r="B16" s="38" t="s">
        <v>164</v>
      </c>
      <c r="C16" s="433" t="s">
        <v>75</v>
      </c>
      <c r="D16" s="433"/>
      <c r="E16" s="433"/>
      <c r="F16" s="433"/>
      <c r="G16" s="39"/>
      <c r="H16" s="82"/>
      <c r="I16" s="82"/>
      <c r="J16" s="82"/>
      <c r="K16" s="135"/>
      <c r="L16" s="81">
        <v>568455</v>
      </c>
    </row>
    <row r="17" spans="1:12" s="24" customFormat="1" ht="30" customHeight="1" x14ac:dyDescent="0.25">
      <c r="A17" s="133">
        <f t="shared" si="0"/>
        <v>11</v>
      </c>
      <c r="B17" s="29" t="s">
        <v>146</v>
      </c>
      <c r="C17" s="432" t="s">
        <v>70</v>
      </c>
      <c r="D17" s="432"/>
      <c r="E17" s="432"/>
      <c r="F17" s="432"/>
      <c r="G17" s="28"/>
      <c r="H17" s="22"/>
      <c r="I17" s="22"/>
      <c r="J17" s="22"/>
      <c r="K17" s="155"/>
      <c r="L17" s="22"/>
    </row>
    <row r="18" spans="1:12" s="24" customFormat="1" ht="23.45" customHeight="1" x14ac:dyDescent="0.25">
      <c r="A18" s="134">
        <f t="shared" si="0"/>
        <v>12</v>
      </c>
      <c r="B18" s="38" t="s">
        <v>165</v>
      </c>
      <c r="C18" s="433" t="s">
        <v>82</v>
      </c>
      <c r="D18" s="433"/>
      <c r="E18" s="433"/>
      <c r="F18" s="433"/>
      <c r="G18" s="39"/>
      <c r="H18" s="82"/>
      <c r="I18" s="82"/>
      <c r="J18" s="82"/>
      <c r="K18" s="135"/>
      <c r="L18" s="81"/>
    </row>
    <row r="19" spans="1:12" x14ac:dyDescent="0.25">
      <c r="A19" s="133">
        <f t="shared" si="0"/>
        <v>13</v>
      </c>
      <c r="B19" s="29" t="s">
        <v>147</v>
      </c>
      <c r="C19" s="432" t="s">
        <v>2</v>
      </c>
      <c r="D19" s="432"/>
      <c r="E19" s="432"/>
      <c r="F19" s="432"/>
      <c r="G19" s="28"/>
      <c r="H19" s="6"/>
      <c r="I19" s="6"/>
      <c r="J19" s="6"/>
      <c r="K19" s="157"/>
      <c r="L19" s="6"/>
    </row>
    <row r="20" spans="1:12" x14ac:dyDescent="0.25">
      <c r="A20" s="133">
        <f t="shared" si="0"/>
        <v>14</v>
      </c>
      <c r="B20" s="29" t="s">
        <v>148</v>
      </c>
      <c r="C20" s="432" t="s">
        <v>4</v>
      </c>
      <c r="D20" s="432"/>
      <c r="E20" s="432"/>
      <c r="F20" s="432"/>
      <c r="G20" s="28"/>
      <c r="H20" s="6"/>
      <c r="I20" s="6"/>
      <c r="J20" s="6"/>
      <c r="K20" s="157"/>
      <c r="L20" s="6"/>
    </row>
    <row r="21" spans="1:12" x14ac:dyDescent="0.25">
      <c r="A21" s="133">
        <f t="shared" si="0"/>
        <v>15</v>
      </c>
      <c r="B21" s="29" t="s">
        <v>149</v>
      </c>
      <c r="C21" s="432" t="s">
        <v>3</v>
      </c>
      <c r="D21" s="432"/>
      <c r="E21" s="432"/>
      <c r="F21" s="432"/>
      <c r="G21" s="28"/>
      <c r="H21" s="6"/>
      <c r="I21" s="6"/>
      <c r="J21" s="6"/>
      <c r="K21" s="157"/>
      <c r="L21" s="6"/>
    </row>
    <row r="22" spans="1:12" x14ac:dyDescent="0.25">
      <c r="A22" s="133">
        <f t="shared" si="0"/>
        <v>16</v>
      </c>
      <c r="B22" s="29" t="s">
        <v>150</v>
      </c>
      <c r="C22" s="432" t="s">
        <v>51</v>
      </c>
      <c r="D22" s="432"/>
      <c r="E22" s="432"/>
      <c r="F22" s="432"/>
      <c r="G22" s="28"/>
      <c r="H22" s="6"/>
      <c r="I22" s="6"/>
      <c r="J22" s="6"/>
      <c r="K22" s="157"/>
      <c r="L22" s="6"/>
    </row>
    <row r="23" spans="1:12" x14ac:dyDescent="0.25">
      <c r="A23" s="134">
        <f t="shared" si="0"/>
        <v>17</v>
      </c>
      <c r="B23" s="38" t="s">
        <v>167</v>
      </c>
      <c r="C23" s="433" t="s">
        <v>77</v>
      </c>
      <c r="D23" s="433"/>
      <c r="E23" s="433"/>
      <c r="F23" s="433"/>
      <c r="G23" s="39"/>
      <c r="H23" s="82"/>
      <c r="I23" s="82"/>
      <c r="J23" s="82"/>
      <c r="K23" s="135"/>
      <c r="L23" s="81"/>
    </row>
    <row r="24" spans="1:12" x14ac:dyDescent="0.25">
      <c r="A24" s="133">
        <f t="shared" si="0"/>
        <v>18</v>
      </c>
      <c r="B24" s="30" t="s">
        <v>113</v>
      </c>
      <c r="C24" s="432" t="s">
        <v>55</v>
      </c>
      <c r="D24" s="432"/>
      <c r="E24" s="432"/>
      <c r="F24" s="432"/>
      <c r="G24" s="28"/>
      <c r="H24" s="6"/>
      <c r="I24" s="6"/>
      <c r="J24" s="6"/>
      <c r="K24" s="157"/>
      <c r="L24" s="6"/>
    </row>
    <row r="25" spans="1:12" x14ac:dyDescent="0.25">
      <c r="A25" s="133">
        <f t="shared" si="0"/>
        <v>19</v>
      </c>
      <c r="B25" s="30" t="s">
        <v>111</v>
      </c>
      <c r="C25" s="432" t="s">
        <v>7</v>
      </c>
      <c r="D25" s="432"/>
      <c r="E25" s="432"/>
      <c r="F25" s="432"/>
      <c r="G25" s="28"/>
      <c r="H25" s="6"/>
      <c r="I25" s="6"/>
      <c r="J25" s="6"/>
      <c r="K25" s="157"/>
      <c r="L25" s="6"/>
    </row>
    <row r="26" spans="1:12" x14ac:dyDescent="0.25">
      <c r="A26" s="133">
        <f t="shared" si="0"/>
        <v>20</v>
      </c>
      <c r="B26" s="30" t="s">
        <v>114</v>
      </c>
      <c r="C26" s="432" t="s">
        <v>40</v>
      </c>
      <c r="D26" s="432"/>
      <c r="E26" s="432"/>
      <c r="F26" s="432"/>
      <c r="G26" s="28"/>
      <c r="H26" s="6"/>
      <c r="I26" s="22"/>
      <c r="J26" s="6"/>
      <c r="K26" s="157"/>
      <c r="L26" s="6"/>
    </row>
    <row r="27" spans="1:12" x14ac:dyDescent="0.25">
      <c r="A27" s="133">
        <f t="shared" si="0"/>
        <v>21</v>
      </c>
      <c r="B27" s="30" t="s">
        <v>112</v>
      </c>
      <c r="C27" s="432" t="s">
        <v>0</v>
      </c>
      <c r="D27" s="432"/>
      <c r="E27" s="432"/>
      <c r="F27" s="432"/>
      <c r="G27" s="28"/>
      <c r="H27" s="6"/>
      <c r="I27" s="6"/>
      <c r="J27" s="6"/>
      <c r="K27" s="157"/>
      <c r="L27" s="6"/>
    </row>
    <row r="28" spans="1:12" x14ac:dyDescent="0.25">
      <c r="A28" s="133">
        <f t="shared" si="0"/>
        <v>22</v>
      </c>
      <c r="B28" s="30" t="s">
        <v>115</v>
      </c>
      <c r="C28" s="432" t="s">
        <v>27</v>
      </c>
      <c r="D28" s="432"/>
      <c r="E28" s="432"/>
      <c r="F28" s="432"/>
      <c r="G28" s="28"/>
      <c r="H28" s="6"/>
      <c r="I28" s="6"/>
      <c r="J28" s="6"/>
      <c r="K28" s="157"/>
      <c r="L28" s="6"/>
    </row>
    <row r="29" spans="1:12" x14ac:dyDescent="0.25">
      <c r="A29" s="133">
        <f t="shared" si="0"/>
        <v>23</v>
      </c>
      <c r="B29" s="30" t="s">
        <v>32</v>
      </c>
      <c r="C29" s="432" t="s">
        <v>31</v>
      </c>
      <c r="D29" s="432"/>
      <c r="E29" s="432"/>
      <c r="F29" s="432"/>
      <c r="G29" s="28"/>
      <c r="H29" s="6"/>
      <c r="I29" s="6"/>
      <c r="J29" s="6"/>
      <c r="K29" s="157"/>
      <c r="L29" s="6"/>
    </row>
    <row r="30" spans="1:12" x14ac:dyDescent="0.25">
      <c r="A30" s="133">
        <v>24</v>
      </c>
      <c r="B30" s="30" t="s">
        <v>295</v>
      </c>
      <c r="C30" s="251" t="s">
        <v>296</v>
      </c>
      <c r="D30" s="213"/>
      <c r="E30" s="213"/>
      <c r="F30" s="213"/>
      <c r="G30" s="28"/>
      <c r="H30" s="6"/>
      <c r="I30" s="6"/>
      <c r="J30" s="6"/>
      <c r="K30" s="157"/>
      <c r="L30" s="6"/>
    </row>
    <row r="31" spans="1:12" x14ac:dyDescent="0.25">
      <c r="A31" s="133">
        <f>A30+1</f>
        <v>25</v>
      </c>
      <c r="B31" s="203" t="s">
        <v>288</v>
      </c>
      <c r="C31" s="208" t="s">
        <v>289</v>
      </c>
      <c r="D31" s="208"/>
      <c r="E31" s="208"/>
      <c r="F31" s="208"/>
      <c r="G31" s="136"/>
      <c r="H31" s="136"/>
      <c r="I31" s="136"/>
      <c r="J31" s="156"/>
      <c r="K31" s="157"/>
      <c r="L31" s="6"/>
    </row>
    <row r="32" spans="1:12" x14ac:dyDescent="0.25">
      <c r="A32" s="133">
        <f t="shared" si="0"/>
        <v>26</v>
      </c>
      <c r="B32" s="30" t="s">
        <v>290</v>
      </c>
      <c r="C32" s="208" t="s">
        <v>265</v>
      </c>
      <c r="D32" s="208"/>
      <c r="E32" s="208"/>
      <c r="F32" s="208"/>
      <c r="G32" s="144"/>
      <c r="H32" s="144"/>
      <c r="I32" s="144"/>
      <c r="J32" s="137"/>
      <c r="K32" s="138"/>
      <c r="L32" s="6"/>
    </row>
    <row r="33" spans="1:986" x14ac:dyDescent="0.25">
      <c r="A33" s="134">
        <f t="shared" si="0"/>
        <v>27</v>
      </c>
      <c r="B33" s="40" t="s">
        <v>173</v>
      </c>
      <c r="C33" s="433" t="s">
        <v>78</v>
      </c>
      <c r="D33" s="433"/>
      <c r="E33" s="433"/>
      <c r="F33" s="433"/>
      <c r="G33" s="39"/>
      <c r="H33" s="82"/>
      <c r="I33" s="82"/>
      <c r="J33" s="82"/>
      <c r="K33" s="135"/>
      <c r="L33" s="81"/>
    </row>
    <row r="34" spans="1:986" x14ac:dyDescent="0.25">
      <c r="A34" s="133">
        <f t="shared" si="0"/>
        <v>28</v>
      </c>
      <c r="B34" s="49" t="s">
        <v>226</v>
      </c>
      <c r="C34" s="208" t="s">
        <v>225</v>
      </c>
      <c r="D34" s="48"/>
      <c r="E34" s="48"/>
      <c r="F34" s="48"/>
      <c r="G34" s="42"/>
      <c r="H34" s="6"/>
      <c r="I34" s="6"/>
      <c r="J34" s="6"/>
      <c r="K34" s="157"/>
      <c r="L34" s="6"/>
    </row>
    <row r="35" spans="1:986" x14ac:dyDescent="0.25">
      <c r="A35" s="134">
        <f t="shared" si="0"/>
        <v>29</v>
      </c>
      <c r="B35" s="40" t="s">
        <v>63</v>
      </c>
      <c r="C35" s="209" t="s">
        <v>225</v>
      </c>
      <c r="D35" s="209"/>
      <c r="E35" s="209"/>
      <c r="F35" s="209"/>
      <c r="G35" s="39"/>
      <c r="H35" s="82"/>
      <c r="I35" s="82"/>
      <c r="J35" s="82"/>
      <c r="K35" s="135"/>
      <c r="L35" s="81"/>
    </row>
    <row r="36" spans="1:986" ht="24.75" customHeight="1" x14ac:dyDescent="0.25">
      <c r="A36" s="133">
        <f t="shared" si="0"/>
        <v>30</v>
      </c>
      <c r="B36" s="29" t="s">
        <v>151</v>
      </c>
      <c r="C36" s="432" t="s">
        <v>152</v>
      </c>
      <c r="D36" s="432"/>
      <c r="E36" s="432"/>
      <c r="F36" s="432"/>
      <c r="G36" s="28"/>
      <c r="H36" s="6"/>
      <c r="I36" s="6"/>
      <c r="J36" s="6"/>
      <c r="K36" s="157"/>
      <c r="L36" s="6"/>
    </row>
    <row r="37" spans="1:986" ht="24.75" customHeight="1" x14ac:dyDescent="0.25">
      <c r="A37" s="202">
        <f t="shared" si="0"/>
        <v>31</v>
      </c>
      <c r="B37" s="203" t="s">
        <v>291</v>
      </c>
      <c r="C37" s="208" t="s">
        <v>292</v>
      </c>
      <c r="D37" s="208"/>
      <c r="E37" s="208"/>
      <c r="F37" s="208"/>
      <c r="G37" s="136"/>
      <c r="H37" s="136"/>
      <c r="I37" s="136"/>
      <c r="J37" s="156"/>
      <c r="K37" s="157"/>
      <c r="L37" s="6"/>
    </row>
    <row r="38" spans="1:986" x14ac:dyDescent="0.25">
      <c r="A38" s="134">
        <v>31</v>
      </c>
      <c r="B38" s="38" t="s">
        <v>174</v>
      </c>
      <c r="C38" s="433" t="s">
        <v>85</v>
      </c>
      <c r="D38" s="433"/>
      <c r="E38" s="433"/>
      <c r="F38" s="433"/>
      <c r="G38" s="39"/>
      <c r="H38" s="82"/>
      <c r="I38" s="82"/>
      <c r="J38" s="82"/>
      <c r="K38" s="135"/>
      <c r="L38" s="81"/>
    </row>
    <row r="39" spans="1:986" x14ac:dyDescent="0.25">
      <c r="A39" s="133">
        <f t="shared" si="0"/>
        <v>32</v>
      </c>
      <c r="B39" s="29" t="s">
        <v>175</v>
      </c>
      <c r="C39" s="48" t="s">
        <v>110</v>
      </c>
      <c r="D39" s="48"/>
      <c r="E39" s="48"/>
      <c r="F39" s="48"/>
      <c r="G39" s="42"/>
      <c r="H39" s="6"/>
      <c r="I39" s="6"/>
      <c r="J39" s="6"/>
      <c r="K39" s="157"/>
      <c r="L39" s="6"/>
    </row>
    <row r="40" spans="1:986" s="32" customFormat="1" ht="28.9" customHeight="1" x14ac:dyDescent="0.2">
      <c r="A40" s="134">
        <f t="shared" si="0"/>
        <v>33</v>
      </c>
      <c r="B40" s="38" t="s">
        <v>88</v>
      </c>
      <c r="C40" s="433" t="s">
        <v>89</v>
      </c>
      <c r="D40" s="433"/>
      <c r="E40" s="433"/>
      <c r="F40" s="433"/>
      <c r="G40" s="39"/>
      <c r="H40" s="82"/>
      <c r="I40" s="82"/>
      <c r="J40" s="82"/>
      <c r="K40" s="135"/>
      <c r="L40" s="82"/>
    </row>
    <row r="41" spans="1:986" ht="37.15" customHeight="1" x14ac:dyDescent="0.25">
      <c r="A41" s="134">
        <f t="shared" si="0"/>
        <v>34</v>
      </c>
      <c r="B41" s="43" t="s">
        <v>176</v>
      </c>
      <c r="C41" s="433" t="s">
        <v>153</v>
      </c>
      <c r="D41" s="433"/>
      <c r="E41" s="433"/>
      <c r="F41" s="433"/>
      <c r="G41" s="39">
        <f>G16+G18+G23+G33+G38+G40</f>
        <v>0</v>
      </c>
      <c r="H41" s="160"/>
      <c r="I41" s="160"/>
      <c r="J41" s="82"/>
      <c r="K41" s="135"/>
      <c r="L41" s="81">
        <v>568455</v>
      </c>
    </row>
    <row r="42" spans="1:986" x14ac:dyDescent="0.25">
      <c r="A42" s="35"/>
      <c r="K42" s="163"/>
    </row>
    <row r="43" spans="1:986" s="24" customFormat="1" ht="22.15" customHeight="1" x14ac:dyDescent="0.25">
      <c r="A43" s="431" t="s">
        <v>233</v>
      </c>
      <c r="B43" s="431"/>
      <c r="C43" s="431"/>
      <c r="D43" s="431"/>
      <c r="E43" s="431"/>
      <c r="F43" s="431"/>
      <c r="G43" s="431"/>
      <c r="H43" s="431"/>
      <c r="I43" s="431"/>
      <c r="J43" s="431"/>
      <c r="K43" s="164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  <c r="IW43" s="45"/>
      <c r="IX43" s="45"/>
      <c r="IY43" s="45"/>
      <c r="IZ43" s="45"/>
      <c r="JA43" s="45"/>
      <c r="JB43" s="45"/>
      <c r="JC43" s="45"/>
      <c r="JD43" s="45"/>
      <c r="JE43" s="45"/>
      <c r="JF43" s="45"/>
      <c r="JG43" s="45"/>
      <c r="JH43" s="45"/>
      <c r="JI43" s="45"/>
      <c r="JJ43" s="45"/>
      <c r="JK43" s="45"/>
      <c r="JL43" s="45"/>
      <c r="JM43" s="45"/>
      <c r="JN43" s="45"/>
      <c r="JO43" s="45"/>
      <c r="JP43" s="45"/>
      <c r="JQ43" s="45"/>
      <c r="JR43" s="45"/>
      <c r="JS43" s="45"/>
      <c r="JT43" s="45"/>
      <c r="JU43" s="45"/>
      <c r="JV43" s="45"/>
      <c r="JW43" s="45"/>
      <c r="JX43" s="45"/>
      <c r="JY43" s="45"/>
      <c r="JZ43" s="45"/>
      <c r="KA43" s="45"/>
      <c r="KB43" s="45"/>
      <c r="KC43" s="45"/>
      <c r="KD43" s="45"/>
      <c r="KE43" s="45"/>
      <c r="KF43" s="45"/>
      <c r="KG43" s="45"/>
      <c r="KH43" s="45"/>
      <c r="KI43" s="45"/>
      <c r="KJ43" s="45"/>
      <c r="KK43" s="45"/>
      <c r="KL43" s="45"/>
      <c r="KM43" s="45"/>
      <c r="KN43" s="45"/>
      <c r="KO43" s="45"/>
      <c r="KP43" s="45"/>
      <c r="KQ43" s="45"/>
      <c r="KR43" s="45"/>
      <c r="KS43" s="45"/>
      <c r="KT43" s="45"/>
      <c r="KU43" s="45"/>
      <c r="KV43" s="45"/>
      <c r="KW43" s="45"/>
      <c r="KX43" s="45"/>
      <c r="KY43" s="45"/>
      <c r="KZ43" s="45"/>
      <c r="LA43" s="45"/>
      <c r="LB43" s="45"/>
      <c r="LC43" s="45"/>
      <c r="LD43" s="45"/>
      <c r="LE43" s="45"/>
      <c r="LF43" s="45"/>
      <c r="LG43" s="45"/>
      <c r="LH43" s="45"/>
      <c r="LI43" s="45"/>
      <c r="LJ43" s="45"/>
      <c r="LK43" s="45"/>
      <c r="LL43" s="45"/>
      <c r="LM43" s="45"/>
      <c r="LN43" s="45"/>
      <c r="LO43" s="45"/>
      <c r="LP43" s="45"/>
      <c r="LQ43" s="45"/>
      <c r="LR43" s="45"/>
      <c r="LS43" s="45"/>
      <c r="LT43" s="45"/>
      <c r="LU43" s="45"/>
      <c r="LV43" s="45"/>
      <c r="LW43" s="45"/>
      <c r="LX43" s="45"/>
      <c r="LY43" s="45"/>
      <c r="LZ43" s="45"/>
      <c r="MA43" s="45"/>
      <c r="MB43" s="45"/>
      <c r="MC43" s="45"/>
      <c r="MD43" s="45"/>
      <c r="ME43" s="45"/>
      <c r="MF43" s="45"/>
      <c r="MG43" s="45"/>
      <c r="MH43" s="45"/>
      <c r="MI43" s="45"/>
      <c r="MJ43" s="45"/>
      <c r="MK43" s="45"/>
      <c r="ML43" s="45"/>
      <c r="MM43" s="45"/>
      <c r="MN43" s="45"/>
      <c r="MO43" s="45"/>
      <c r="MP43" s="45"/>
      <c r="MQ43" s="45"/>
      <c r="MR43" s="45"/>
      <c r="MS43" s="45"/>
      <c r="MT43" s="45"/>
      <c r="MU43" s="45"/>
      <c r="MV43" s="45"/>
      <c r="MW43" s="45"/>
      <c r="MX43" s="45"/>
      <c r="MY43" s="45"/>
      <c r="MZ43" s="45"/>
      <c r="NA43" s="45"/>
      <c r="NB43" s="45"/>
      <c r="NC43" s="45"/>
      <c r="ND43" s="45"/>
      <c r="NE43" s="45"/>
      <c r="NF43" s="45"/>
      <c r="NG43" s="45"/>
      <c r="NH43" s="45"/>
      <c r="NI43" s="45"/>
      <c r="NJ43" s="45"/>
      <c r="NK43" s="45"/>
      <c r="NL43" s="45"/>
      <c r="NM43" s="45"/>
      <c r="NN43" s="45"/>
      <c r="NO43" s="45"/>
      <c r="NP43" s="45"/>
      <c r="NQ43" s="45"/>
      <c r="NR43" s="45"/>
      <c r="NS43" s="45"/>
      <c r="NT43" s="45"/>
      <c r="NU43" s="45"/>
      <c r="NV43" s="45"/>
      <c r="NW43" s="45"/>
      <c r="NX43" s="45"/>
      <c r="NY43" s="45"/>
      <c r="NZ43" s="45"/>
      <c r="OA43" s="45"/>
      <c r="OB43" s="45"/>
      <c r="OC43" s="45"/>
      <c r="OD43" s="45"/>
      <c r="OE43" s="45"/>
      <c r="OF43" s="45"/>
      <c r="OG43" s="45"/>
      <c r="OH43" s="45"/>
      <c r="OI43" s="45"/>
      <c r="OJ43" s="45"/>
      <c r="OK43" s="45"/>
      <c r="OL43" s="45"/>
      <c r="OM43" s="45"/>
      <c r="ON43" s="45"/>
      <c r="OO43" s="45"/>
      <c r="OP43" s="45"/>
      <c r="OQ43" s="45"/>
      <c r="OR43" s="45"/>
      <c r="OS43" s="45"/>
      <c r="OT43" s="45"/>
      <c r="OU43" s="45"/>
      <c r="OV43" s="45"/>
      <c r="OW43" s="45"/>
      <c r="OX43" s="45"/>
      <c r="OY43" s="45"/>
      <c r="OZ43" s="45"/>
      <c r="PA43" s="45"/>
      <c r="PB43" s="45"/>
      <c r="PC43" s="45"/>
      <c r="PD43" s="45"/>
      <c r="PE43" s="45"/>
      <c r="PF43" s="45"/>
      <c r="PG43" s="45"/>
      <c r="PH43" s="45"/>
      <c r="PI43" s="45"/>
      <c r="PJ43" s="45"/>
      <c r="PK43" s="45"/>
      <c r="PL43" s="45"/>
      <c r="PM43" s="45"/>
      <c r="PN43" s="45"/>
      <c r="PO43" s="45"/>
      <c r="PP43" s="45"/>
      <c r="PQ43" s="45"/>
      <c r="PR43" s="45"/>
      <c r="PS43" s="45"/>
      <c r="PT43" s="45"/>
      <c r="PU43" s="45"/>
      <c r="PV43" s="45"/>
      <c r="PW43" s="45"/>
      <c r="PX43" s="45"/>
      <c r="PY43" s="45"/>
      <c r="PZ43" s="45"/>
      <c r="QA43" s="45"/>
      <c r="QB43" s="45"/>
      <c r="QC43" s="45"/>
      <c r="QD43" s="45"/>
      <c r="QE43" s="45"/>
      <c r="QF43" s="45"/>
      <c r="QG43" s="45"/>
      <c r="QH43" s="45"/>
      <c r="QI43" s="45"/>
      <c r="QJ43" s="45"/>
      <c r="QK43" s="45"/>
      <c r="QL43" s="45"/>
      <c r="QM43" s="45"/>
      <c r="QN43" s="45"/>
      <c r="QO43" s="45"/>
      <c r="QP43" s="45"/>
      <c r="QQ43" s="45"/>
      <c r="QR43" s="45"/>
      <c r="QS43" s="45"/>
      <c r="QT43" s="45"/>
      <c r="QU43" s="45"/>
      <c r="QV43" s="45"/>
      <c r="QW43" s="45"/>
      <c r="QX43" s="45"/>
      <c r="QY43" s="45"/>
      <c r="QZ43" s="45"/>
      <c r="RA43" s="45"/>
      <c r="RB43" s="45"/>
      <c r="RC43" s="45"/>
      <c r="RD43" s="45"/>
      <c r="RE43" s="45"/>
      <c r="RF43" s="45"/>
      <c r="RG43" s="45"/>
      <c r="RH43" s="45"/>
      <c r="RI43" s="45"/>
      <c r="RJ43" s="45"/>
      <c r="RK43" s="45"/>
      <c r="RL43" s="45"/>
      <c r="RM43" s="45"/>
      <c r="RN43" s="45"/>
      <c r="RO43" s="45"/>
      <c r="RP43" s="45"/>
      <c r="RQ43" s="45"/>
      <c r="RR43" s="45"/>
      <c r="RS43" s="45"/>
      <c r="RT43" s="45"/>
      <c r="RU43" s="45"/>
      <c r="RV43" s="45"/>
      <c r="RW43" s="45"/>
      <c r="RX43" s="45"/>
      <c r="RY43" s="45"/>
      <c r="RZ43" s="45"/>
      <c r="SA43" s="45"/>
      <c r="SB43" s="45"/>
      <c r="SC43" s="45"/>
      <c r="SD43" s="45"/>
      <c r="SE43" s="45"/>
      <c r="SF43" s="45"/>
      <c r="SG43" s="45"/>
      <c r="SH43" s="45"/>
      <c r="SI43" s="45"/>
      <c r="SJ43" s="45"/>
      <c r="SK43" s="45"/>
      <c r="SL43" s="45"/>
      <c r="SM43" s="45"/>
      <c r="SN43" s="45"/>
      <c r="SO43" s="45"/>
      <c r="SP43" s="45"/>
      <c r="SQ43" s="45"/>
      <c r="SR43" s="45"/>
      <c r="SS43" s="45"/>
      <c r="ST43" s="45"/>
      <c r="SU43" s="45"/>
      <c r="SV43" s="45"/>
      <c r="SW43" s="45"/>
      <c r="SX43" s="45"/>
      <c r="SY43" s="45"/>
      <c r="SZ43" s="45"/>
      <c r="TA43" s="45"/>
      <c r="TB43" s="45"/>
      <c r="TC43" s="45"/>
      <c r="TD43" s="45"/>
      <c r="TE43" s="45"/>
      <c r="TF43" s="45"/>
      <c r="TG43" s="45"/>
      <c r="TH43" s="45"/>
      <c r="TI43" s="45"/>
      <c r="TJ43" s="45"/>
      <c r="TK43" s="45"/>
      <c r="TL43" s="45"/>
      <c r="TM43" s="45"/>
      <c r="TN43" s="45"/>
      <c r="TO43" s="45"/>
      <c r="TP43" s="45"/>
      <c r="TQ43" s="45"/>
      <c r="TR43" s="45"/>
      <c r="TS43" s="45"/>
      <c r="TT43" s="45"/>
      <c r="TU43" s="45"/>
      <c r="TV43" s="45"/>
      <c r="TW43" s="45"/>
      <c r="TX43" s="45"/>
      <c r="TY43" s="45"/>
      <c r="TZ43" s="45"/>
      <c r="UA43" s="45"/>
      <c r="UB43" s="45"/>
      <c r="UC43" s="45"/>
      <c r="UD43" s="45"/>
      <c r="UE43" s="45"/>
      <c r="UF43" s="45"/>
      <c r="UG43" s="45"/>
      <c r="UH43" s="45"/>
      <c r="UI43" s="45"/>
      <c r="UJ43" s="45"/>
      <c r="UK43" s="45"/>
      <c r="UL43" s="45"/>
      <c r="UM43" s="45"/>
      <c r="UN43" s="45"/>
      <c r="UO43" s="45"/>
      <c r="UP43" s="45"/>
      <c r="UQ43" s="45"/>
      <c r="UR43" s="45"/>
      <c r="US43" s="45"/>
      <c r="UT43" s="45"/>
      <c r="UU43" s="45"/>
      <c r="UV43" s="45"/>
      <c r="UW43" s="45"/>
      <c r="UX43" s="45"/>
      <c r="UY43" s="45"/>
      <c r="UZ43" s="45"/>
      <c r="VA43" s="45"/>
      <c r="VB43" s="45"/>
      <c r="VC43" s="45"/>
      <c r="VD43" s="45"/>
      <c r="VE43" s="45"/>
      <c r="VF43" s="45"/>
      <c r="VG43" s="45"/>
      <c r="VH43" s="45"/>
      <c r="VI43" s="45"/>
      <c r="VJ43" s="45"/>
      <c r="VK43" s="45"/>
      <c r="VL43" s="45"/>
      <c r="VM43" s="45"/>
      <c r="VN43" s="45"/>
      <c r="VO43" s="45"/>
      <c r="VP43" s="45"/>
      <c r="VQ43" s="45"/>
      <c r="VR43" s="45"/>
      <c r="VS43" s="45"/>
      <c r="VT43" s="45"/>
      <c r="VU43" s="45"/>
      <c r="VV43" s="45"/>
      <c r="VW43" s="45"/>
      <c r="VX43" s="45"/>
      <c r="VY43" s="45"/>
      <c r="VZ43" s="45"/>
      <c r="WA43" s="45"/>
      <c r="WB43" s="45"/>
      <c r="WC43" s="45"/>
      <c r="WD43" s="45"/>
      <c r="WE43" s="45"/>
      <c r="WF43" s="45"/>
      <c r="WG43" s="45"/>
      <c r="WH43" s="45"/>
      <c r="WI43" s="45"/>
      <c r="WJ43" s="45"/>
      <c r="WK43" s="45"/>
      <c r="WL43" s="45"/>
      <c r="WM43" s="45"/>
      <c r="WN43" s="45"/>
      <c r="WO43" s="45"/>
      <c r="WP43" s="45"/>
      <c r="WQ43" s="45"/>
      <c r="WR43" s="45"/>
      <c r="WS43" s="45"/>
      <c r="WT43" s="45"/>
      <c r="WU43" s="45"/>
      <c r="WV43" s="45"/>
      <c r="WW43" s="45"/>
      <c r="WX43" s="45"/>
      <c r="WY43" s="45"/>
      <c r="WZ43" s="45"/>
      <c r="XA43" s="45"/>
      <c r="XB43" s="45"/>
      <c r="XC43" s="45"/>
      <c r="XD43" s="45"/>
      <c r="XE43" s="45"/>
      <c r="XF43" s="45"/>
      <c r="XG43" s="45"/>
      <c r="XH43" s="45"/>
      <c r="XI43" s="45"/>
      <c r="XJ43" s="45"/>
      <c r="XK43" s="45"/>
      <c r="XL43" s="45"/>
      <c r="XM43" s="45"/>
      <c r="XN43" s="45"/>
      <c r="XO43" s="45"/>
      <c r="XP43" s="45"/>
      <c r="XQ43" s="45"/>
      <c r="XR43" s="45"/>
      <c r="XS43" s="45"/>
      <c r="XT43" s="45"/>
      <c r="XU43" s="45"/>
      <c r="XV43" s="45"/>
      <c r="XW43" s="45"/>
      <c r="XX43" s="45"/>
      <c r="XY43" s="45"/>
      <c r="XZ43" s="45"/>
      <c r="YA43" s="45"/>
      <c r="YB43" s="45"/>
      <c r="YC43" s="45"/>
      <c r="YD43" s="45"/>
      <c r="YE43" s="45"/>
      <c r="YF43" s="45"/>
      <c r="YG43" s="45"/>
      <c r="YH43" s="45"/>
      <c r="YI43" s="45"/>
      <c r="YJ43" s="45"/>
      <c r="YK43" s="45"/>
      <c r="YL43" s="45"/>
      <c r="YM43" s="45"/>
      <c r="YN43" s="45"/>
      <c r="YO43" s="45"/>
      <c r="YP43" s="45"/>
      <c r="YQ43" s="45"/>
      <c r="YR43" s="45"/>
      <c r="YS43" s="45"/>
      <c r="YT43" s="45"/>
      <c r="YU43" s="45"/>
      <c r="YV43" s="45"/>
      <c r="YW43" s="45"/>
      <c r="YX43" s="45"/>
      <c r="YY43" s="45"/>
      <c r="YZ43" s="45"/>
      <c r="ZA43" s="45"/>
      <c r="ZB43" s="45"/>
      <c r="ZC43" s="45"/>
      <c r="ZD43" s="45"/>
      <c r="ZE43" s="45"/>
      <c r="ZF43" s="45"/>
      <c r="ZG43" s="45"/>
      <c r="ZH43" s="45"/>
      <c r="ZI43" s="45"/>
      <c r="ZJ43" s="45"/>
      <c r="ZK43" s="45"/>
      <c r="ZL43" s="45"/>
      <c r="ZM43" s="45"/>
      <c r="ZN43" s="45"/>
      <c r="ZO43" s="45"/>
      <c r="ZP43" s="45"/>
      <c r="ZQ43" s="45"/>
      <c r="ZR43" s="45"/>
      <c r="ZS43" s="45"/>
      <c r="ZT43" s="45"/>
      <c r="ZU43" s="45"/>
      <c r="ZV43" s="45"/>
      <c r="ZW43" s="45"/>
      <c r="ZX43" s="45"/>
      <c r="ZY43" s="45"/>
      <c r="ZZ43" s="45"/>
      <c r="AAA43" s="45"/>
      <c r="AAB43" s="45"/>
      <c r="AAC43" s="45"/>
      <c r="AAD43" s="45"/>
      <c r="AAE43" s="45"/>
      <c r="AAF43" s="45"/>
      <c r="AAG43" s="45"/>
      <c r="AAH43" s="45"/>
      <c r="AAI43" s="45"/>
      <c r="AAJ43" s="45"/>
      <c r="AAK43" s="45"/>
      <c r="AAL43" s="45"/>
      <c r="AAM43" s="45"/>
      <c r="AAN43" s="45"/>
      <c r="AAO43" s="45"/>
      <c r="AAP43" s="45"/>
      <c r="AAQ43" s="45"/>
      <c r="AAR43" s="45"/>
      <c r="AAS43" s="45"/>
      <c r="AAT43" s="45"/>
      <c r="AAU43" s="45"/>
      <c r="AAV43" s="45"/>
      <c r="AAW43" s="45"/>
      <c r="AAX43" s="45"/>
      <c r="AAY43" s="45"/>
      <c r="AAZ43" s="45"/>
      <c r="ABA43" s="45"/>
      <c r="ABB43" s="45"/>
      <c r="ABC43" s="45"/>
      <c r="ABD43" s="45"/>
      <c r="ABE43" s="45"/>
      <c r="ABF43" s="45"/>
      <c r="ABG43" s="45"/>
      <c r="ABH43" s="45"/>
      <c r="ABI43" s="45"/>
      <c r="ABJ43" s="45"/>
      <c r="ABK43" s="45"/>
      <c r="ABL43" s="45"/>
      <c r="ABM43" s="45"/>
      <c r="ABN43" s="45"/>
      <c r="ABO43" s="45"/>
      <c r="ABP43" s="45"/>
      <c r="ABQ43" s="45"/>
      <c r="ABR43" s="45"/>
      <c r="ABS43" s="45"/>
      <c r="ABT43" s="45"/>
      <c r="ABU43" s="45"/>
      <c r="ABV43" s="45"/>
      <c r="ABW43" s="45"/>
      <c r="ABX43" s="45"/>
      <c r="ABY43" s="45"/>
      <c r="ABZ43" s="45"/>
      <c r="ACA43" s="45"/>
      <c r="ACB43" s="45"/>
      <c r="ACC43" s="45"/>
      <c r="ACD43" s="45"/>
      <c r="ACE43" s="45"/>
      <c r="ACF43" s="45"/>
      <c r="ACG43" s="45"/>
      <c r="ACH43" s="45"/>
      <c r="ACI43" s="45"/>
      <c r="ACJ43" s="45"/>
      <c r="ACK43" s="45"/>
      <c r="ACL43" s="45"/>
      <c r="ACM43" s="45"/>
      <c r="ACN43" s="45"/>
      <c r="ACO43" s="45"/>
      <c r="ACP43" s="45"/>
      <c r="ACQ43" s="45"/>
      <c r="ACR43" s="45"/>
      <c r="ACS43" s="45"/>
      <c r="ACT43" s="45"/>
      <c r="ACU43" s="45"/>
      <c r="ACV43" s="45"/>
      <c r="ACW43" s="45"/>
      <c r="ACX43" s="45"/>
      <c r="ACY43" s="45"/>
      <c r="ACZ43" s="45"/>
      <c r="ADA43" s="45"/>
      <c r="ADB43" s="45"/>
      <c r="ADC43" s="45"/>
      <c r="ADD43" s="45"/>
      <c r="ADE43" s="45"/>
      <c r="ADF43" s="45"/>
      <c r="ADG43" s="45"/>
      <c r="ADH43" s="45"/>
      <c r="ADI43" s="45"/>
      <c r="ADJ43" s="45"/>
      <c r="ADK43" s="45"/>
      <c r="ADL43" s="45"/>
      <c r="ADM43" s="45"/>
      <c r="ADN43" s="45"/>
      <c r="ADO43" s="45"/>
      <c r="ADP43" s="45"/>
      <c r="ADQ43" s="45"/>
      <c r="ADR43" s="45"/>
      <c r="ADS43" s="45"/>
      <c r="ADT43" s="45"/>
      <c r="ADU43" s="45"/>
      <c r="ADV43" s="45"/>
      <c r="ADW43" s="45"/>
      <c r="ADX43" s="45"/>
      <c r="ADY43" s="45"/>
      <c r="ADZ43" s="45"/>
      <c r="AEA43" s="45"/>
      <c r="AEB43" s="45"/>
      <c r="AEC43" s="45"/>
      <c r="AED43" s="45"/>
      <c r="AEE43" s="45"/>
      <c r="AEF43" s="45"/>
      <c r="AEG43" s="45"/>
      <c r="AEH43" s="45"/>
      <c r="AEI43" s="45"/>
      <c r="AEJ43" s="45"/>
      <c r="AEK43" s="45"/>
      <c r="AEL43" s="45"/>
      <c r="AEM43" s="45"/>
      <c r="AEN43" s="45"/>
      <c r="AEO43" s="45"/>
      <c r="AEP43" s="45"/>
      <c r="AEQ43" s="45"/>
      <c r="AER43" s="45"/>
      <c r="AES43" s="45"/>
      <c r="AET43" s="45"/>
      <c r="AEU43" s="45"/>
      <c r="AEV43" s="45"/>
      <c r="AEW43" s="45"/>
      <c r="AEX43" s="45"/>
      <c r="AEY43" s="45"/>
      <c r="AEZ43" s="45"/>
      <c r="AFA43" s="45"/>
      <c r="AFB43" s="45"/>
      <c r="AFC43" s="45"/>
      <c r="AFD43" s="45"/>
      <c r="AFE43" s="45"/>
      <c r="AFF43" s="45"/>
      <c r="AFG43" s="45"/>
      <c r="AFH43" s="45"/>
      <c r="AFI43" s="45"/>
      <c r="AFJ43" s="45"/>
      <c r="AFK43" s="45"/>
      <c r="AFL43" s="45"/>
      <c r="AFM43" s="45"/>
      <c r="AFN43" s="45"/>
      <c r="AFO43" s="45"/>
      <c r="AFP43" s="45"/>
      <c r="AFQ43" s="45"/>
      <c r="AFR43" s="45"/>
      <c r="AFS43" s="45"/>
      <c r="AFT43" s="45"/>
      <c r="AFU43" s="45"/>
      <c r="AFV43" s="45"/>
      <c r="AFW43" s="45"/>
      <c r="AFX43" s="45"/>
      <c r="AFY43" s="45"/>
      <c r="AFZ43" s="45"/>
      <c r="AGA43" s="45"/>
      <c r="AGB43" s="45"/>
      <c r="AGC43" s="45"/>
      <c r="AGD43" s="45"/>
      <c r="AGE43" s="45"/>
      <c r="AGF43" s="45"/>
      <c r="AGG43" s="45"/>
      <c r="AGH43" s="45"/>
      <c r="AGI43" s="45"/>
      <c r="AGJ43" s="45"/>
      <c r="AGK43" s="45"/>
      <c r="AGL43" s="45"/>
      <c r="AGM43" s="45"/>
      <c r="AGN43" s="45"/>
      <c r="AGO43" s="45"/>
      <c r="AGP43" s="45"/>
      <c r="AGQ43" s="45"/>
      <c r="AGR43" s="45"/>
      <c r="AGS43" s="45"/>
      <c r="AGT43" s="45"/>
      <c r="AGU43" s="45"/>
      <c r="AGV43" s="45"/>
      <c r="AGW43" s="45"/>
      <c r="AGX43" s="45"/>
      <c r="AGY43" s="45"/>
      <c r="AGZ43" s="45"/>
      <c r="AHA43" s="45"/>
      <c r="AHB43" s="45"/>
      <c r="AHC43" s="45"/>
      <c r="AHD43" s="45"/>
      <c r="AHE43" s="45"/>
      <c r="AHF43" s="45"/>
      <c r="AHG43" s="45"/>
      <c r="AHH43" s="45"/>
      <c r="AHI43" s="45"/>
      <c r="AHJ43" s="45"/>
      <c r="AHK43" s="45"/>
      <c r="AHL43" s="45"/>
      <c r="AHM43" s="45"/>
      <c r="AHN43" s="45"/>
      <c r="AHO43" s="45"/>
      <c r="AHP43" s="45"/>
      <c r="AHQ43" s="45"/>
      <c r="AHR43" s="45"/>
      <c r="AHS43" s="45"/>
      <c r="AHT43" s="45"/>
      <c r="AHU43" s="45"/>
      <c r="AHV43" s="45"/>
      <c r="AHW43" s="45"/>
      <c r="AHX43" s="45"/>
      <c r="AHY43" s="45"/>
      <c r="AHZ43" s="45"/>
      <c r="AIA43" s="45"/>
      <c r="AIB43" s="45"/>
      <c r="AIC43" s="45"/>
      <c r="AID43" s="45"/>
      <c r="AIE43" s="45"/>
      <c r="AIF43" s="45"/>
      <c r="AIG43" s="45"/>
      <c r="AIH43" s="45"/>
      <c r="AII43" s="45"/>
      <c r="AIJ43" s="45"/>
      <c r="AIK43" s="45"/>
      <c r="AIL43" s="45"/>
      <c r="AIM43" s="45"/>
      <c r="AIN43" s="45"/>
      <c r="AIO43" s="45"/>
      <c r="AIP43" s="45"/>
      <c r="AIQ43" s="45"/>
      <c r="AIR43" s="45"/>
      <c r="AIS43" s="45"/>
      <c r="AIT43" s="45"/>
      <c r="AIU43" s="45"/>
      <c r="AIV43" s="45"/>
      <c r="AIW43" s="45"/>
      <c r="AIX43" s="45"/>
      <c r="AIY43" s="45"/>
      <c r="AIZ43" s="45"/>
      <c r="AJA43" s="45"/>
      <c r="AJB43" s="45"/>
      <c r="AJC43" s="45"/>
      <c r="AJD43" s="45"/>
      <c r="AJE43" s="45"/>
      <c r="AJF43" s="45"/>
      <c r="AJG43" s="45"/>
      <c r="AJH43" s="45"/>
      <c r="AJI43" s="45"/>
      <c r="AJJ43" s="45"/>
      <c r="AJK43" s="45"/>
      <c r="AJL43" s="45"/>
      <c r="AJM43" s="45"/>
      <c r="AJN43" s="45"/>
      <c r="AJO43" s="45"/>
      <c r="AJP43" s="45"/>
      <c r="AJQ43" s="45"/>
      <c r="AJR43" s="45"/>
      <c r="AJS43" s="45"/>
      <c r="AJT43" s="45"/>
      <c r="AJU43" s="45"/>
      <c r="AJV43" s="45"/>
      <c r="AJW43" s="45"/>
      <c r="AJX43" s="45"/>
      <c r="AJY43" s="45"/>
      <c r="AJZ43" s="45"/>
      <c r="AKA43" s="45"/>
      <c r="AKB43" s="45"/>
      <c r="AKC43" s="45"/>
      <c r="AKD43" s="45"/>
      <c r="AKE43" s="45"/>
      <c r="AKF43" s="45"/>
      <c r="AKG43" s="45"/>
      <c r="AKH43" s="45"/>
      <c r="AKI43" s="45"/>
      <c r="AKJ43" s="45"/>
      <c r="AKK43" s="45"/>
      <c r="AKL43" s="45"/>
      <c r="AKM43" s="45"/>
      <c r="AKN43" s="45"/>
      <c r="AKO43" s="45"/>
      <c r="AKP43" s="45"/>
      <c r="AKQ43" s="45"/>
      <c r="AKR43" s="45"/>
      <c r="AKS43" s="45"/>
      <c r="AKT43" s="45"/>
      <c r="AKU43" s="45"/>
      <c r="AKV43" s="45"/>
      <c r="AKW43" s="45"/>
      <c r="AKX43" s="45"/>
    </row>
    <row r="44" spans="1:986" ht="22.15" customHeight="1" x14ac:dyDescent="0.25">
      <c r="A44" s="424" t="s">
        <v>133</v>
      </c>
      <c r="B44" s="425" t="s">
        <v>83</v>
      </c>
      <c r="C44" s="426" t="s">
        <v>154</v>
      </c>
      <c r="D44" s="426"/>
      <c r="E44" s="426"/>
      <c r="F44" s="426"/>
      <c r="G44" s="427" t="s">
        <v>134</v>
      </c>
      <c r="H44" s="428" t="s">
        <v>240</v>
      </c>
      <c r="I44" s="429"/>
      <c r="J44" s="430"/>
      <c r="K44" s="441" t="s">
        <v>264</v>
      </c>
      <c r="L44" s="440" t="s">
        <v>298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  <c r="TK44" s="26"/>
      <c r="TL44" s="26"/>
      <c r="TM44" s="26"/>
      <c r="TN44" s="26"/>
      <c r="TO44" s="26"/>
      <c r="TP44" s="26"/>
      <c r="TQ44" s="26"/>
      <c r="TR44" s="26"/>
      <c r="TS44" s="26"/>
      <c r="TT44" s="26"/>
      <c r="TU44" s="26"/>
      <c r="TV44" s="26"/>
      <c r="TW44" s="26"/>
      <c r="TX44" s="26"/>
      <c r="TY44" s="26"/>
      <c r="TZ44" s="26"/>
      <c r="UA44" s="26"/>
      <c r="UB44" s="26"/>
      <c r="UC44" s="26"/>
      <c r="UD44" s="26"/>
      <c r="UE44" s="26"/>
      <c r="UF44" s="26"/>
      <c r="UG44" s="26"/>
      <c r="UH44" s="26"/>
      <c r="UI44" s="26"/>
      <c r="UJ44" s="26"/>
      <c r="UK44" s="26"/>
      <c r="UL44" s="26"/>
      <c r="UM44" s="26"/>
      <c r="UN44" s="26"/>
      <c r="UO44" s="26"/>
      <c r="UP44" s="26"/>
      <c r="UQ44" s="26"/>
      <c r="UR44" s="26"/>
      <c r="US44" s="26"/>
      <c r="UT44" s="26"/>
      <c r="UU44" s="26"/>
      <c r="UV44" s="26"/>
      <c r="UW44" s="26"/>
      <c r="UX44" s="26"/>
      <c r="UY44" s="26"/>
      <c r="UZ44" s="26"/>
      <c r="VA44" s="26"/>
      <c r="VB44" s="26"/>
      <c r="VC44" s="26"/>
      <c r="VD44" s="26"/>
      <c r="VE44" s="26"/>
      <c r="VF44" s="26"/>
      <c r="VG44" s="26"/>
      <c r="VH44" s="26"/>
      <c r="VI44" s="26"/>
      <c r="VJ44" s="26"/>
      <c r="VK44" s="26"/>
      <c r="VL44" s="26"/>
      <c r="VM44" s="26"/>
      <c r="VN44" s="26"/>
      <c r="VO44" s="26"/>
      <c r="VP44" s="26"/>
      <c r="VQ44" s="26"/>
      <c r="VR44" s="26"/>
      <c r="VS44" s="26"/>
      <c r="VT44" s="26"/>
      <c r="VU44" s="26"/>
      <c r="VV44" s="26"/>
      <c r="VW44" s="26"/>
      <c r="VX44" s="26"/>
      <c r="VY44" s="26"/>
      <c r="VZ44" s="26"/>
      <c r="WA44" s="26"/>
      <c r="WB44" s="26"/>
      <c r="WC44" s="26"/>
      <c r="WD44" s="26"/>
      <c r="WE44" s="26"/>
      <c r="WF44" s="26"/>
      <c r="WG44" s="26"/>
      <c r="WH44" s="26"/>
      <c r="WI44" s="26"/>
      <c r="WJ44" s="26"/>
      <c r="WK44" s="26"/>
      <c r="WL44" s="26"/>
      <c r="WM44" s="26"/>
      <c r="WN44" s="26"/>
      <c r="WO44" s="26"/>
      <c r="WP44" s="26"/>
      <c r="WQ44" s="26"/>
      <c r="WR44" s="26"/>
      <c r="WS44" s="26"/>
      <c r="WT44" s="26"/>
      <c r="WU44" s="26"/>
      <c r="WV44" s="26"/>
      <c r="WW44" s="26"/>
      <c r="WX44" s="26"/>
      <c r="WY44" s="26"/>
      <c r="WZ44" s="26"/>
      <c r="XA44" s="26"/>
      <c r="XB44" s="26"/>
      <c r="XC44" s="26"/>
      <c r="XD44" s="26"/>
      <c r="XE44" s="26"/>
      <c r="XF44" s="26"/>
      <c r="XG44" s="26"/>
      <c r="XH44" s="26"/>
      <c r="XI44" s="26"/>
      <c r="XJ44" s="26"/>
      <c r="XK44" s="26"/>
      <c r="XL44" s="26"/>
      <c r="XM44" s="26"/>
      <c r="XN44" s="26"/>
      <c r="XO44" s="26"/>
      <c r="XP44" s="26"/>
      <c r="XQ44" s="26"/>
      <c r="XR44" s="26"/>
      <c r="XS44" s="26"/>
      <c r="XT44" s="26"/>
      <c r="XU44" s="26"/>
      <c r="XV44" s="26"/>
      <c r="XW44" s="26"/>
      <c r="XX44" s="26"/>
      <c r="XY44" s="26"/>
      <c r="XZ44" s="26"/>
      <c r="YA44" s="26"/>
      <c r="YB44" s="26"/>
      <c r="YC44" s="26"/>
      <c r="YD44" s="26"/>
      <c r="YE44" s="26"/>
      <c r="YF44" s="26"/>
      <c r="YG44" s="26"/>
      <c r="YH44" s="26"/>
      <c r="YI44" s="26"/>
      <c r="YJ44" s="26"/>
      <c r="YK44" s="26"/>
      <c r="YL44" s="26"/>
      <c r="YM44" s="26"/>
      <c r="YN44" s="26"/>
      <c r="YO44" s="26"/>
      <c r="YP44" s="26"/>
      <c r="YQ44" s="26"/>
      <c r="YR44" s="26"/>
      <c r="YS44" s="26"/>
      <c r="YT44" s="26"/>
      <c r="YU44" s="26"/>
      <c r="YV44" s="26"/>
      <c r="YW44" s="26"/>
      <c r="YX44" s="26"/>
      <c r="YY44" s="26"/>
      <c r="YZ44" s="26"/>
      <c r="ZA44" s="26"/>
      <c r="ZB44" s="26"/>
      <c r="ZC44" s="26"/>
      <c r="ZD44" s="26"/>
      <c r="ZE44" s="26"/>
      <c r="ZF44" s="26"/>
      <c r="ZG44" s="26"/>
      <c r="ZH44" s="26"/>
      <c r="ZI44" s="26"/>
      <c r="ZJ44" s="26"/>
      <c r="ZK44" s="26"/>
      <c r="ZL44" s="26"/>
      <c r="ZM44" s="26"/>
      <c r="ZN44" s="26"/>
      <c r="ZO44" s="26"/>
      <c r="ZP44" s="26"/>
      <c r="ZQ44" s="26"/>
      <c r="ZR44" s="26"/>
      <c r="ZS44" s="26"/>
      <c r="ZT44" s="26"/>
      <c r="ZU44" s="26"/>
      <c r="ZV44" s="26"/>
      <c r="ZW44" s="26"/>
      <c r="ZX44" s="26"/>
      <c r="ZY44" s="26"/>
      <c r="ZZ44" s="26"/>
      <c r="AAA44" s="26"/>
      <c r="AAB44" s="26"/>
      <c r="AAC44" s="26"/>
      <c r="AAD44" s="26"/>
      <c r="AAE44" s="26"/>
      <c r="AAF44" s="26"/>
      <c r="AAG44" s="26"/>
      <c r="AAH44" s="26"/>
      <c r="AAI44" s="26"/>
      <c r="AAJ44" s="26"/>
      <c r="AAK44" s="26"/>
      <c r="AAL44" s="26"/>
      <c r="AAM44" s="26"/>
      <c r="AAN44" s="26"/>
      <c r="AAO44" s="26"/>
      <c r="AAP44" s="26"/>
      <c r="AAQ44" s="26"/>
      <c r="AAR44" s="26"/>
      <c r="AAS44" s="26"/>
      <c r="AAT44" s="26"/>
      <c r="AAU44" s="26"/>
      <c r="AAV44" s="26"/>
      <c r="AAW44" s="26"/>
      <c r="AAX44" s="26"/>
      <c r="AAY44" s="26"/>
      <c r="AAZ44" s="26"/>
      <c r="ABA44" s="26"/>
      <c r="ABB44" s="26"/>
      <c r="ABC44" s="26"/>
      <c r="ABD44" s="26"/>
      <c r="ABE44" s="26"/>
      <c r="ABF44" s="26"/>
      <c r="ABG44" s="26"/>
      <c r="ABH44" s="26"/>
      <c r="ABI44" s="26"/>
      <c r="ABJ44" s="26"/>
      <c r="ABK44" s="26"/>
      <c r="ABL44" s="26"/>
      <c r="ABM44" s="26"/>
      <c r="ABN44" s="26"/>
      <c r="ABO44" s="26"/>
      <c r="ABP44" s="26"/>
      <c r="ABQ44" s="26"/>
      <c r="ABR44" s="26"/>
      <c r="ABS44" s="26"/>
      <c r="ABT44" s="26"/>
      <c r="ABU44" s="26"/>
      <c r="ABV44" s="26"/>
      <c r="ABW44" s="26"/>
      <c r="ABX44" s="26"/>
      <c r="ABY44" s="26"/>
      <c r="ABZ44" s="26"/>
      <c r="ACA44" s="26"/>
      <c r="ACB44" s="26"/>
      <c r="ACC44" s="26"/>
      <c r="ACD44" s="26"/>
      <c r="ACE44" s="26"/>
      <c r="ACF44" s="26"/>
      <c r="ACG44" s="26"/>
      <c r="ACH44" s="26"/>
      <c r="ACI44" s="26"/>
      <c r="ACJ44" s="26"/>
      <c r="ACK44" s="26"/>
      <c r="ACL44" s="26"/>
      <c r="ACM44" s="26"/>
      <c r="ACN44" s="26"/>
      <c r="ACO44" s="26"/>
      <c r="ACP44" s="26"/>
      <c r="ACQ44" s="26"/>
      <c r="ACR44" s="26"/>
      <c r="ACS44" s="26"/>
      <c r="ACT44" s="26"/>
      <c r="ACU44" s="26"/>
      <c r="ACV44" s="26"/>
      <c r="ACW44" s="26"/>
      <c r="ACX44" s="26"/>
      <c r="ACY44" s="26"/>
      <c r="ACZ44" s="26"/>
      <c r="ADA44" s="26"/>
      <c r="ADB44" s="26"/>
      <c r="ADC44" s="26"/>
      <c r="ADD44" s="26"/>
      <c r="ADE44" s="26"/>
      <c r="ADF44" s="26"/>
      <c r="ADG44" s="26"/>
      <c r="ADH44" s="26"/>
      <c r="ADI44" s="26"/>
      <c r="ADJ44" s="26"/>
      <c r="ADK44" s="26"/>
      <c r="ADL44" s="26"/>
      <c r="ADM44" s="26"/>
      <c r="ADN44" s="26"/>
      <c r="ADO44" s="26"/>
      <c r="ADP44" s="26"/>
      <c r="ADQ44" s="26"/>
      <c r="ADR44" s="26"/>
      <c r="ADS44" s="26"/>
      <c r="ADT44" s="26"/>
      <c r="ADU44" s="26"/>
      <c r="ADV44" s="26"/>
      <c r="ADW44" s="26"/>
      <c r="ADX44" s="26"/>
      <c r="ADY44" s="26"/>
      <c r="ADZ44" s="26"/>
      <c r="AEA44" s="26"/>
      <c r="AEB44" s="26"/>
      <c r="AEC44" s="26"/>
      <c r="AED44" s="26"/>
      <c r="AEE44" s="26"/>
      <c r="AEF44" s="26"/>
      <c r="AEG44" s="26"/>
      <c r="AEH44" s="26"/>
      <c r="AEI44" s="26"/>
      <c r="AEJ44" s="26"/>
      <c r="AEK44" s="26"/>
      <c r="AEL44" s="26"/>
      <c r="AEM44" s="26"/>
      <c r="AEN44" s="26"/>
      <c r="AEO44" s="26"/>
      <c r="AEP44" s="26"/>
      <c r="AEQ44" s="26"/>
      <c r="AER44" s="26"/>
      <c r="AES44" s="26"/>
      <c r="AET44" s="26"/>
      <c r="AEU44" s="26"/>
      <c r="AEV44" s="26"/>
      <c r="AEW44" s="26"/>
      <c r="AEX44" s="26"/>
      <c r="AEY44" s="26"/>
      <c r="AEZ44" s="26"/>
      <c r="AFA44" s="26"/>
      <c r="AFB44" s="26"/>
      <c r="AFC44" s="26"/>
      <c r="AFD44" s="26"/>
      <c r="AFE44" s="26"/>
      <c r="AFF44" s="26"/>
      <c r="AFG44" s="26"/>
      <c r="AFH44" s="26"/>
      <c r="AFI44" s="26"/>
      <c r="AFJ44" s="26"/>
      <c r="AFK44" s="26"/>
      <c r="AFL44" s="26"/>
      <c r="AFM44" s="26"/>
      <c r="AFN44" s="26"/>
      <c r="AFO44" s="26"/>
      <c r="AFP44" s="26"/>
      <c r="AFQ44" s="26"/>
      <c r="AFR44" s="26"/>
      <c r="AFS44" s="26"/>
      <c r="AFT44" s="26"/>
      <c r="AFU44" s="26"/>
      <c r="AFV44" s="26"/>
      <c r="AFW44" s="26"/>
      <c r="AFX44" s="26"/>
      <c r="AFY44" s="26"/>
      <c r="AFZ44" s="26"/>
      <c r="AGA44" s="26"/>
      <c r="AGB44" s="26"/>
      <c r="AGC44" s="26"/>
      <c r="AGD44" s="26"/>
      <c r="AGE44" s="26"/>
      <c r="AGF44" s="26"/>
      <c r="AGG44" s="26"/>
      <c r="AGH44" s="26"/>
      <c r="AGI44" s="26"/>
      <c r="AGJ44" s="26"/>
      <c r="AGK44" s="26"/>
      <c r="AGL44" s="26"/>
      <c r="AGM44" s="26"/>
      <c r="AGN44" s="26"/>
      <c r="AGO44" s="26"/>
      <c r="AGP44" s="26"/>
      <c r="AGQ44" s="26"/>
      <c r="AGR44" s="26"/>
      <c r="AGS44" s="26"/>
      <c r="AGT44" s="26"/>
      <c r="AGU44" s="26"/>
      <c r="AGV44" s="26"/>
      <c r="AGW44" s="26"/>
      <c r="AGX44" s="26"/>
      <c r="AGY44" s="26"/>
      <c r="AGZ44" s="26"/>
      <c r="AHA44" s="26"/>
      <c r="AHB44" s="26"/>
      <c r="AHC44" s="26"/>
      <c r="AHD44" s="26"/>
      <c r="AHE44" s="26"/>
      <c r="AHF44" s="26"/>
      <c r="AHG44" s="26"/>
      <c r="AHH44" s="26"/>
      <c r="AHI44" s="26"/>
      <c r="AHJ44" s="26"/>
      <c r="AHK44" s="26"/>
      <c r="AHL44" s="26"/>
      <c r="AHM44" s="26"/>
      <c r="AHN44" s="26"/>
      <c r="AHO44" s="26"/>
      <c r="AHP44" s="26"/>
      <c r="AHQ44" s="26"/>
      <c r="AHR44" s="26"/>
      <c r="AHS44" s="26"/>
      <c r="AHT44" s="26"/>
      <c r="AHU44" s="26"/>
      <c r="AHV44" s="26"/>
      <c r="AHW44" s="26"/>
      <c r="AHX44" s="26"/>
      <c r="AHY44" s="26"/>
      <c r="AHZ44" s="26"/>
      <c r="AIA44" s="26"/>
      <c r="AIB44" s="26"/>
      <c r="AIC44" s="26"/>
      <c r="AID44" s="26"/>
      <c r="AIE44" s="26"/>
      <c r="AIF44" s="26"/>
      <c r="AIG44" s="26"/>
      <c r="AIH44" s="26"/>
      <c r="AII44" s="26"/>
      <c r="AIJ44" s="26"/>
      <c r="AIK44" s="26"/>
      <c r="AIL44" s="26"/>
      <c r="AIM44" s="26"/>
      <c r="AIN44" s="26"/>
      <c r="AIO44" s="26"/>
      <c r="AIP44" s="26"/>
      <c r="AIQ44" s="26"/>
      <c r="AIR44" s="26"/>
      <c r="AIS44" s="26"/>
      <c r="AIT44" s="26"/>
      <c r="AIU44" s="26"/>
      <c r="AIV44" s="26"/>
      <c r="AIW44" s="26"/>
      <c r="AIX44" s="26"/>
      <c r="AIY44" s="26"/>
      <c r="AIZ44" s="26"/>
      <c r="AJA44" s="26"/>
      <c r="AJB44" s="26"/>
      <c r="AJC44" s="26"/>
      <c r="AJD44" s="26"/>
      <c r="AJE44" s="26"/>
      <c r="AJF44" s="26"/>
      <c r="AJG44" s="26"/>
      <c r="AJH44" s="26"/>
      <c r="AJI44" s="26"/>
      <c r="AJJ44" s="26"/>
      <c r="AJK44" s="26"/>
      <c r="AJL44" s="26"/>
      <c r="AJM44" s="26"/>
      <c r="AJN44" s="26"/>
      <c r="AJO44" s="26"/>
      <c r="AJP44" s="26"/>
      <c r="AJQ44" s="26"/>
      <c r="AJR44" s="26"/>
      <c r="AJS44" s="26"/>
      <c r="AJT44" s="26"/>
      <c r="AJU44" s="26"/>
      <c r="AJV44" s="26"/>
      <c r="AJW44" s="26"/>
      <c r="AJX44" s="26"/>
      <c r="AJY44" s="26"/>
      <c r="AJZ44" s="26"/>
      <c r="AKA44" s="26"/>
      <c r="AKB44" s="26"/>
      <c r="AKC44" s="26"/>
      <c r="AKD44" s="26"/>
      <c r="AKE44" s="26"/>
      <c r="AKF44" s="26"/>
      <c r="AKG44" s="26"/>
      <c r="AKH44" s="26"/>
      <c r="AKI44" s="26"/>
      <c r="AKJ44" s="26"/>
      <c r="AKK44" s="26"/>
      <c r="AKL44" s="26"/>
      <c r="AKM44" s="26"/>
      <c r="AKN44" s="26"/>
      <c r="AKO44" s="26"/>
      <c r="AKP44" s="26"/>
      <c r="AKQ44" s="26"/>
      <c r="AKR44" s="26"/>
      <c r="AKS44" s="26"/>
      <c r="AKT44" s="26"/>
      <c r="AKU44" s="26"/>
      <c r="AKV44" s="26"/>
      <c r="AKW44" s="26"/>
      <c r="AKX44" s="26"/>
    </row>
    <row r="45" spans="1:986" ht="43.5" customHeight="1" x14ac:dyDescent="0.25">
      <c r="A45" s="424"/>
      <c r="B45" s="425"/>
      <c r="C45" s="426"/>
      <c r="D45" s="426"/>
      <c r="E45" s="426"/>
      <c r="F45" s="426"/>
      <c r="G45" s="427"/>
      <c r="H45" s="97" t="s">
        <v>64</v>
      </c>
      <c r="I45" s="97" t="s">
        <v>65</v>
      </c>
      <c r="J45" s="97" t="s">
        <v>66</v>
      </c>
      <c r="K45" s="441"/>
      <c r="L45" s="440"/>
    </row>
    <row r="46" spans="1:986" s="24" customFormat="1" x14ac:dyDescent="0.25">
      <c r="A46" s="34" t="s">
        <v>166</v>
      </c>
      <c r="B46" s="30" t="s">
        <v>179</v>
      </c>
      <c r="C46" s="432" t="s">
        <v>6</v>
      </c>
      <c r="D46" s="432"/>
      <c r="E46" s="432"/>
      <c r="F46" s="432"/>
      <c r="G46" s="28">
        <f>[1]Bev.Hiv.!$H$16</f>
        <v>44194</v>
      </c>
      <c r="H46" s="28">
        <f>[2]Bev.Hiv.!$H$9</f>
        <v>44194</v>
      </c>
      <c r="I46" s="22"/>
      <c r="J46" s="22"/>
      <c r="K46" s="215">
        <v>44194</v>
      </c>
      <c r="L46" s="215">
        <v>44194</v>
      </c>
    </row>
    <row r="47" spans="1:986" s="24" customFormat="1" x14ac:dyDescent="0.25">
      <c r="A47" s="34" t="s">
        <v>168</v>
      </c>
      <c r="B47" s="30" t="s">
        <v>180</v>
      </c>
      <c r="C47" s="432" t="s">
        <v>181</v>
      </c>
      <c r="D47" s="432"/>
      <c r="E47" s="432"/>
      <c r="F47" s="432"/>
      <c r="G47" s="28"/>
      <c r="H47" s="22"/>
      <c r="I47" s="22"/>
      <c r="J47" s="22"/>
      <c r="K47" s="215"/>
      <c r="L47" s="22"/>
    </row>
    <row r="48" spans="1:986" s="24" customFormat="1" x14ac:dyDescent="0.25">
      <c r="A48" s="202">
        <f t="shared" ref="A48" si="1">A47+1</f>
        <v>37</v>
      </c>
      <c r="B48" s="203" t="s">
        <v>293</v>
      </c>
      <c r="C48" s="210" t="s">
        <v>294</v>
      </c>
      <c r="D48" s="211"/>
      <c r="E48" s="211"/>
      <c r="F48" s="212"/>
      <c r="G48" s="28"/>
      <c r="H48" s="22"/>
      <c r="I48" s="22"/>
      <c r="J48" s="126"/>
      <c r="K48" s="129"/>
      <c r="L48" s="126"/>
    </row>
    <row r="49" spans="1:12" s="24" customFormat="1" x14ac:dyDescent="0.25">
      <c r="A49" s="34" t="s">
        <v>170</v>
      </c>
      <c r="B49" s="30" t="s">
        <v>200</v>
      </c>
      <c r="C49" s="210" t="s">
        <v>72</v>
      </c>
      <c r="D49" s="211"/>
      <c r="E49" s="211"/>
      <c r="F49" s="212"/>
      <c r="G49" s="28">
        <f>[1]Bev.Hiv.!$H$17</f>
        <v>132656976</v>
      </c>
      <c r="H49" s="28">
        <f>[1]Bev.Hiv.!$H$17</f>
        <v>132656976</v>
      </c>
      <c r="I49" s="22"/>
      <c r="J49" s="22"/>
      <c r="K49" s="215">
        <v>132656976</v>
      </c>
      <c r="L49" s="215">
        <v>132656976</v>
      </c>
    </row>
    <row r="50" spans="1:12" s="24" customFormat="1" ht="37.15" customHeight="1" x14ac:dyDescent="0.25">
      <c r="A50" s="37" t="s">
        <v>171</v>
      </c>
      <c r="B50" s="43" t="s">
        <v>80</v>
      </c>
      <c r="C50" s="435" t="s">
        <v>81</v>
      </c>
      <c r="D50" s="436"/>
      <c r="E50" s="436"/>
      <c r="F50" s="437"/>
      <c r="G50" s="39">
        <f>SUM(G46:G49)</f>
        <v>132701170</v>
      </c>
      <c r="H50" s="39">
        <f>SUM(H46:H49)</f>
        <v>132701170</v>
      </c>
      <c r="I50" s="82"/>
      <c r="J50" s="82"/>
      <c r="K50" s="216">
        <f>SUM(K46:K49)</f>
        <v>132701170</v>
      </c>
      <c r="L50" s="217">
        <f>L49+L46</f>
        <v>132701170</v>
      </c>
    </row>
    <row r="51" spans="1:12" x14ac:dyDescent="0.25">
      <c r="K51" s="163"/>
      <c r="L51" s="218"/>
    </row>
    <row r="52" spans="1:12" x14ac:dyDescent="0.25">
      <c r="A52" s="102"/>
      <c r="B52" s="103" t="s">
        <v>223</v>
      </c>
      <c r="C52" s="436"/>
      <c r="D52" s="436"/>
      <c r="E52" s="436"/>
      <c r="F52" s="436"/>
      <c r="G52" s="104">
        <f>G41+G50</f>
        <v>132701170</v>
      </c>
      <c r="H52" s="104"/>
      <c r="I52" s="162"/>
      <c r="J52" s="125"/>
      <c r="K52" s="216">
        <f>K41+K50</f>
        <v>132701170</v>
      </c>
      <c r="L52" s="217">
        <f>L50+L41</f>
        <v>133269625</v>
      </c>
    </row>
  </sheetData>
  <mergeCells count="47">
    <mergeCell ref="L44:L45"/>
    <mergeCell ref="K5:K6"/>
    <mergeCell ref="K44:K45"/>
    <mergeCell ref="L5:L6"/>
    <mergeCell ref="A43:J43"/>
    <mergeCell ref="A44:A45"/>
    <mergeCell ref="B44:B45"/>
    <mergeCell ref="C44:F45"/>
    <mergeCell ref="G44:G45"/>
    <mergeCell ref="H44:J44"/>
    <mergeCell ref="C33:F33"/>
    <mergeCell ref="C36:F36"/>
    <mergeCell ref="C38:F38"/>
    <mergeCell ref="C40:F40"/>
    <mergeCell ref="C41:F41"/>
    <mergeCell ref="A1:J1"/>
    <mergeCell ref="C17:F17"/>
    <mergeCell ref="C7:F7"/>
    <mergeCell ref="C8:F8"/>
    <mergeCell ref="C9:F9"/>
    <mergeCell ref="C12:F12"/>
    <mergeCell ref="C14:F14"/>
    <mergeCell ref="C15:F15"/>
    <mergeCell ref="C16:F16"/>
    <mergeCell ref="A5:A6"/>
    <mergeCell ref="B5:B6"/>
    <mergeCell ref="C5:F6"/>
    <mergeCell ref="G5:G6"/>
    <mergeCell ref="H5:J5"/>
    <mergeCell ref="A3:J3"/>
    <mergeCell ref="A4:J4"/>
    <mergeCell ref="C52:F52"/>
    <mergeCell ref="C29:F29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46:F46"/>
    <mergeCell ref="C47:F47"/>
    <mergeCell ref="C50:F5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R61"/>
  <sheetViews>
    <sheetView topLeftCell="C1" workbookViewId="0">
      <selection activeCell="T7" sqref="T7"/>
    </sheetView>
  </sheetViews>
  <sheetFormatPr defaultRowHeight="15" x14ac:dyDescent="0.25"/>
  <cols>
    <col min="1" max="1" width="7.28515625" style="36" customWidth="1"/>
    <col min="2" max="2" width="50.28515625" style="23" customWidth="1"/>
    <col min="3" max="3" width="8.5703125" style="23" customWidth="1"/>
    <col min="4" max="4" width="1.140625" style="23" hidden="1" customWidth="1"/>
    <col min="5" max="6" width="8.85546875" style="23" hidden="1" customWidth="1"/>
    <col min="7" max="7" width="20.28515625" style="33" customWidth="1"/>
    <col min="8" max="8" width="11.140625" style="23" bestFit="1" customWidth="1"/>
    <col min="9" max="9" width="9.85546875" style="23" bestFit="1" customWidth="1"/>
    <col min="10" max="10" width="9.140625" style="23"/>
    <col min="11" max="11" width="14.28515625" style="61" customWidth="1"/>
    <col min="12" max="12" width="13.42578125" style="61" customWidth="1"/>
    <col min="13" max="13" width="16.85546875" style="23" customWidth="1"/>
    <col min="14" max="14" width="14.28515625" style="23" customWidth="1"/>
    <col min="15" max="16384" width="9.140625" style="23"/>
  </cols>
  <sheetData>
    <row r="1" spans="1:980" x14ac:dyDescent="0.25">
      <c r="A1" s="434" t="s">
        <v>282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980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980" ht="22.15" customHeight="1" x14ac:dyDescent="0.25">
      <c r="A3" s="423" t="s">
        <v>129</v>
      </c>
      <c r="B3" s="423"/>
      <c r="C3" s="423"/>
      <c r="D3" s="423"/>
      <c r="E3" s="423"/>
      <c r="F3" s="423"/>
      <c r="G3" s="423"/>
      <c r="H3" s="423"/>
      <c r="I3" s="423"/>
      <c r="J3" s="423"/>
      <c r="K3" s="115"/>
      <c r="L3" s="115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</row>
    <row r="4" spans="1:980" ht="22.15" customHeight="1" x14ac:dyDescent="0.25">
      <c r="A4" s="443" t="s">
        <v>182</v>
      </c>
      <c r="B4" s="444"/>
      <c r="C4" s="444"/>
      <c r="D4" s="444"/>
      <c r="E4" s="444"/>
      <c r="F4" s="444"/>
      <c r="G4" s="444"/>
      <c r="H4" s="444"/>
      <c r="I4" s="444"/>
      <c r="J4" s="444"/>
      <c r="K4" s="115"/>
      <c r="L4" s="115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</row>
    <row r="5" spans="1:980" ht="22.15" customHeight="1" x14ac:dyDescent="0.25">
      <c r="A5" s="424" t="s">
        <v>133</v>
      </c>
      <c r="B5" s="425" t="s">
        <v>83</v>
      </c>
      <c r="C5" s="426" t="s">
        <v>154</v>
      </c>
      <c r="D5" s="426"/>
      <c r="E5" s="426"/>
      <c r="F5" s="426"/>
      <c r="G5" s="427" t="s">
        <v>134</v>
      </c>
      <c r="H5" s="428" t="s">
        <v>240</v>
      </c>
      <c r="I5" s="429"/>
      <c r="J5" s="430"/>
      <c r="K5" s="428" t="s">
        <v>240</v>
      </c>
      <c r="L5" s="429"/>
      <c r="M5" s="441" t="s">
        <v>264</v>
      </c>
      <c r="N5" s="460" t="s">
        <v>298</v>
      </c>
      <c r="O5" s="428" t="s">
        <v>240</v>
      </c>
      <c r="P5" s="429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</row>
    <row r="6" spans="1:980" ht="43.5" customHeight="1" x14ac:dyDescent="0.25">
      <c r="A6" s="424"/>
      <c r="B6" s="425"/>
      <c r="C6" s="426"/>
      <c r="D6" s="426"/>
      <c r="E6" s="426"/>
      <c r="F6" s="426"/>
      <c r="G6" s="427"/>
      <c r="H6" s="97" t="s">
        <v>64</v>
      </c>
      <c r="I6" s="97" t="s">
        <v>65</v>
      </c>
      <c r="J6" s="97" t="s">
        <v>66</v>
      </c>
      <c r="K6" s="97" t="s">
        <v>262</v>
      </c>
      <c r="L6" s="166" t="s">
        <v>261</v>
      </c>
      <c r="M6" s="441"/>
      <c r="N6" s="460"/>
      <c r="O6" s="97" t="s">
        <v>262</v>
      </c>
      <c r="P6" s="166" t="s">
        <v>261</v>
      </c>
    </row>
    <row r="7" spans="1:980" x14ac:dyDescent="0.25">
      <c r="A7" s="133">
        <v>1</v>
      </c>
      <c r="B7" s="27" t="s">
        <v>231</v>
      </c>
      <c r="C7" s="457" t="s">
        <v>8</v>
      </c>
      <c r="D7" s="458"/>
      <c r="E7" s="458"/>
      <c r="F7" s="459"/>
      <c r="G7" s="86">
        <f>[1]Hiv.!$I$74</f>
        <v>90256200</v>
      </c>
      <c r="H7" s="86">
        <f>[1]Hiv.!$I$74</f>
        <v>90256200</v>
      </c>
      <c r="I7" s="6"/>
      <c r="J7" s="6"/>
      <c r="K7" s="119">
        <v>62210000</v>
      </c>
      <c r="L7" s="167">
        <v>28046200</v>
      </c>
      <c r="M7" s="157">
        <v>89098720</v>
      </c>
      <c r="N7" s="219">
        <v>86332405</v>
      </c>
      <c r="O7" s="219"/>
      <c r="P7" s="219"/>
    </row>
    <row r="8" spans="1:980" x14ac:dyDescent="0.25">
      <c r="A8" s="133">
        <f>A7+1</f>
        <v>2</v>
      </c>
      <c r="B8" s="27" t="s">
        <v>227</v>
      </c>
      <c r="C8" s="208" t="s">
        <v>228</v>
      </c>
      <c r="D8" s="208"/>
      <c r="E8" s="208"/>
      <c r="F8" s="208"/>
      <c r="G8" s="86">
        <f>[1]Hiv.!$I$93</f>
        <v>5100000</v>
      </c>
      <c r="H8" s="86">
        <f>[1]Hiv.!$I$93</f>
        <v>5100000</v>
      </c>
      <c r="I8" s="6"/>
      <c r="J8" s="6"/>
      <c r="K8" s="119">
        <v>5100000</v>
      </c>
      <c r="L8" s="167"/>
      <c r="M8" s="157">
        <v>5706000</v>
      </c>
      <c r="N8" s="219">
        <v>6492000</v>
      </c>
      <c r="O8" s="219"/>
      <c r="P8" s="219"/>
    </row>
    <row r="9" spans="1:980" x14ac:dyDescent="0.25">
      <c r="A9" s="133">
        <f t="shared" ref="A9:A52" si="0">A8+1</f>
        <v>3</v>
      </c>
      <c r="B9" s="27" t="s">
        <v>232</v>
      </c>
      <c r="C9" s="208" t="s">
        <v>125</v>
      </c>
      <c r="D9" s="208"/>
      <c r="E9" s="208"/>
      <c r="F9" s="208"/>
      <c r="G9" s="86">
        <f>[2]Hiv.!$I$74</f>
        <v>0</v>
      </c>
      <c r="H9" s="6"/>
      <c r="I9" s="6"/>
      <c r="J9" s="6"/>
      <c r="K9" s="119"/>
      <c r="L9" s="167"/>
      <c r="M9" s="157">
        <v>298100</v>
      </c>
      <c r="N9" s="219">
        <v>977350</v>
      </c>
      <c r="O9" s="219"/>
      <c r="P9" s="219"/>
    </row>
    <row r="10" spans="1:980" x14ac:dyDescent="0.25">
      <c r="A10" s="133">
        <f t="shared" si="0"/>
        <v>4</v>
      </c>
      <c r="B10" s="27" t="s">
        <v>61</v>
      </c>
      <c r="C10" s="208" t="s">
        <v>52</v>
      </c>
      <c r="D10" s="208"/>
      <c r="E10" s="208"/>
      <c r="F10" s="208"/>
      <c r="G10" s="86">
        <f>[2]Hiv.!$I$75</f>
        <v>0</v>
      </c>
      <c r="H10" s="6"/>
      <c r="I10" s="6"/>
      <c r="J10" s="6"/>
      <c r="K10" s="119"/>
      <c r="L10" s="167"/>
      <c r="M10" s="157"/>
      <c r="N10" s="219"/>
      <c r="O10" s="219"/>
      <c r="P10" s="219"/>
    </row>
    <row r="11" spans="1:980" ht="23.25" customHeight="1" x14ac:dyDescent="0.25">
      <c r="A11" s="133">
        <f t="shared" si="0"/>
        <v>5</v>
      </c>
      <c r="B11" s="29" t="s">
        <v>120</v>
      </c>
      <c r="C11" s="432" t="s">
        <v>11</v>
      </c>
      <c r="D11" s="432"/>
      <c r="E11" s="432"/>
      <c r="F11" s="432"/>
      <c r="G11" s="86">
        <f>[1]Hiv.!$I$77</f>
        <v>4292000</v>
      </c>
      <c r="H11" s="86">
        <f>[1]Hiv.!$I$77</f>
        <v>4292000</v>
      </c>
      <c r="I11" s="6"/>
      <c r="J11" s="6"/>
      <c r="K11" s="119">
        <v>2792000</v>
      </c>
      <c r="L11" s="167">
        <v>1500000</v>
      </c>
      <c r="M11" s="157">
        <v>4292000</v>
      </c>
      <c r="N11" s="219">
        <v>4292000</v>
      </c>
      <c r="O11" s="219"/>
      <c r="P11" s="219"/>
    </row>
    <row r="12" spans="1:980" ht="23.25" customHeight="1" x14ac:dyDescent="0.25">
      <c r="A12" s="133">
        <f t="shared" si="0"/>
        <v>6</v>
      </c>
      <c r="B12" s="29" t="s">
        <v>124</v>
      </c>
      <c r="C12" s="208" t="s">
        <v>57</v>
      </c>
      <c r="D12" s="208"/>
      <c r="E12" s="208"/>
      <c r="F12" s="208"/>
      <c r="G12" s="86">
        <f>[1]Hiv.!$I$78</f>
        <v>150000</v>
      </c>
      <c r="H12" s="86">
        <f>[1]Hiv.!$I$78</f>
        <v>150000</v>
      </c>
      <c r="I12" s="6"/>
      <c r="J12" s="6"/>
      <c r="K12" s="119">
        <v>150000</v>
      </c>
      <c r="L12" s="167"/>
      <c r="M12" s="157">
        <v>150000</v>
      </c>
      <c r="N12" s="219">
        <v>150000</v>
      </c>
      <c r="O12" s="219"/>
      <c r="P12" s="219"/>
    </row>
    <row r="13" spans="1:980" ht="28.9" customHeight="1" x14ac:dyDescent="0.25">
      <c r="A13" s="133">
        <f t="shared" si="0"/>
        <v>7</v>
      </c>
      <c r="B13" s="29" t="s">
        <v>121</v>
      </c>
      <c r="C13" s="432" t="s">
        <v>9</v>
      </c>
      <c r="D13" s="432"/>
      <c r="E13" s="432"/>
      <c r="F13" s="432"/>
      <c r="G13" s="86">
        <f>[1]Hiv.!$I$79</f>
        <v>1546500</v>
      </c>
      <c r="H13" s="86">
        <f>[1]Hiv.!$I$79</f>
        <v>1546500</v>
      </c>
      <c r="I13" s="6"/>
      <c r="J13" s="6"/>
      <c r="K13" s="119">
        <v>840000</v>
      </c>
      <c r="L13" s="167">
        <v>706500</v>
      </c>
      <c r="M13" s="157">
        <v>1546500</v>
      </c>
      <c r="N13" s="219">
        <v>1546500</v>
      </c>
      <c r="O13" s="219"/>
      <c r="P13" s="219"/>
    </row>
    <row r="14" spans="1:980" ht="28.9" customHeight="1" x14ac:dyDescent="0.25">
      <c r="A14" s="133">
        <f t="shared" si="0"/>
        <v>8</v>
      </c>
      <c r="B14" s="29" t="s">
        <v>126</v>
      </c>
      <c r="C14" s="208" t="s">
        <v>10</v>
      </c>
      <c r="D14" s="208"/>
      <c r="E14" s="208"/>
      <c r="F14" s="208"/>
      <c r="G14" s="86"/>
      <c r="H14" s="6"/>
      <c r="I14" s="6"/>
      <c r="J14" s="6"/>
      <c r="K14" s="119"/>
      <c r="L14" s="167"/>
      <c r="M14" s="157">
        <v>207000</v>
      </c>
      <c r="N14" s="219">
        <v>207000</v>
      </c>
      <c r="O14" s="219"/>
      <c r="P14" s="219"/>
    </row>
    <row r="15" spans="1:980" ht="28.9" customHeight="1" x14ac:dyDescent="0.25">
      <c r="A15" s="133">
        <f t="shared" si="0"/>
        <v>9</v>
      </c>
      <c r="B15" s="29" t="s">
        <v>184</v>
      </c>
      <c r="C15" s="208" t="s">
        <v>56</v>
      </c>
      <c r="D15" s="208"/>
      <c r="E15" s="208"/>
      <c r="F15" s="208"/>
      <c r="G15" s="86">
        <f>[1]Hiv.!$I$80</f>
        <v>1491000</v>
      </c>
      <c r="H15" s="86">
        <f>[1]Hiv.!$I$80</f>
        <v>1491000</v>
      </c>
      <c r="I15" s="6"/>
      <c r="J15" s="6"/>
      <c r="K15" s="119">
        <v>1144000</v>
      </c>
      <c r="L15" s="167">
        <v>347000</v>
      </c>
      <c r="M15" s="157">
        <v>1537380</v>
      </c>
      <c r="N15" s="219">
        <v>2838445</v>
      </c>
      <c r="O15" s="219"/>
      <c r="P15" s="219"/>
    </row>
    <row r="16" spans="1:980" x14ac:dyDescent="0.25">
      <c r="A16" s="133">
        <f t="shared" si="0"/>
        <v>10</v>
      </c>
      <c r="B16" s="29" t="s">
        <v>185</v>
      </c>
      <c r="C16" s="432" t="s">
        <v>14</v>
      </c>
      <c r="D16" s="432"/>
      <c r="E16" s="432"/>
      <c r="F16" s="432"/>
      <c r="G16" s="86"/>
      <c r="H16" s="6"/>
      <c r="I16" s="6"/>
      <c r="J16" s="6"/>
      <c r="K16" s="119"/>
      <c r="L16" s="167"/>
      <c r="M16" s="157"/>
      <c r="N16" s="219"/>
      <c r="O16" s="219"/>
      <c r="P16" s="219"/>
    </row>
    <row r="17" spans="1:16" s="24" customFormat="1" ht="25.5" x14ac:dyDescent="0.25">
      <c r="A17" s="133">
        <f t="shared" si="0"/>
        <v>11</v>
      </c>
      <c r="B17" s="29" t="s">
        <v>186</v>
      </c>
      <c r="C17" s="432" t="s">
        <v>13</v>
      </c>
      <c r="D17" s="432"/>
      <c r="E17" s="432"/>
      <c r="F17" s="432"/>
      <c r="G17" s="87">
        <f>[1]Hiv.!$I$81</f>
        <v>864000</v>
      </c>
      <c r="H17" s="86">
        <f>[1]Hiv.!$I$81</f>
        <v>864000</v>
      </c>
      <c r="I17" s="22"/>
      <c r="J17" s="22"/>
      <c r="K17" s="120">
        <v>864000</v>
      </c>
      <c r="L17" s="168"/>
      <c r="M17" s="155">
        <v>864000</v>
      </c>
      <c r="N17" s="220">
        <v>864000</v>
      </c>
      <c r="O17" s="220"/>
      <c r="P17" s="220"/>
    </row>
    <row r="18" spans="1:16" ht="14.45" customHeight="1" x14ac:dyDescent="0.25">
      <c r="A18" s="133">
        <f t="shared" si="0"/>
        <v>12</v>
      </c>
      <c r="B18" s="29" t="s">
        <v>122</v>
      </c>
      <c r="C18" s="432" t="s">
        <v>60</v>
      </c>
      <c r="D18" s="432"/>
      <c r="E18" s="432"/>
      <c r="F18" s="432"/>
      <c r="G18" s="86">
        <f>[1]Hiv.!$I$82</f>
        <v>50000</v>
      </c>
      <c r="H18" s="86">
        <f>[1]Hiv.!$I$82</f>
        <v>50000</v>
      </c>
      <c r="I18" s="6"/>
      <c r="J18" s="6"/>
      <c r="K18" s="119">
        <v>50000</v>
      </c>
      <c r="L18" s="167"/>
      <c r="M18" s="157">
        <v>50000</v>
      </c>
      <c r="N18" s="157">
        <v>50000</v>
      </c>
      <c r="O18" s="157"/>
      <c r="P18" s="157"/>
    </row>
    <row r="19" spans="1:16" s="24" customFormat="1" ht="30" customHeight="1" x14ac:dyDescent="0.25">
      <c r="A19" s="134">
        <f t="shared" si="0"/>
        <v>13</v>
      </c>
      <c r="B19" s="38" t="s">
        <v>30</v>
      </c>
      <c r="C19" s="433" t="s">
        <v>92</v>
      </c>
      <c r="D19" s="433"/>
      <c r="E19" s="433"/>
      <c r="F19" s="433"/>
      <c r="G19" s="221">
        <f>SUM(G7:G18)</f>
        <v>103749700</v>
      </c>
      <c r="H19" s="88">
        <f>SUM(H7:H18)</f>
        <v>103749700</v>
      </c>
      <c r="I19" s="82"/>
      <c r="J19" s="82"/>
      <c r="K19" s="88">
        <f>SUM(K7:K18)</f>
        <v>73150000</v>
      </c>
      <c r="L19" s="88">
        <f>SUM(L7:L18)</f>
        <v>30599700</v>
      </c>
      <c r="M19" s="222">
        <f>SUM(M7:M18)</f>
        <v>103749700</v>
      </c>
      <c r="N19" s="222">
        <f t="shared" ref="N19" si="1">SUM(N7:N18)</f>
        <v>103749700</v>
      </c>
      <c r="O19" s="135"/>
      <c r="P19" s="135"/>
    </row>
    <row r="20" spans="1:16" s="24" customFormat="1" ht="23.45" customHeight="1" x14ac:dyDescent="0.25">
      <c r="A20" s="134">
        <f t="shared" si="0"/>
        <v>14</v>
      </c>
      <c r="B20" s="38" t="s">
        <v>69</v>
      </c>
      <c r="C20" s="433" t="s">
        <v>12</v>
      </c>
      <c r="D20" s="433"/>
      <c r="E20" s="433"/>
      <c r="F20" s="433"/>
      <c r="G20" s="223">
        <f>[1]Hiv.!$I$83</f>
        <v>15316470</v>
      </c>
      <c r="H20" s="88">
        <f>[1]Hiv.!$I$83</f>
        <v>15316470</v>
      </c>
      <c r="I20" s="82"/>
      <c r="J20" s="82"/>
      <c r="K20" s="88">
        <v>11116470</v>
      </c>
      <c r="L20" s="88">
        <v>4200000</v>
      </c>
      <c r="M20" s="222">
        <v>15316470</v>
      </c>
      <c r="N20" s="222">
        <v>15316470</v>
      </c>
      <c r="O20" s="135"/>
      <c r="P20" s="135"/>
    </row>
    <row r="21" spans="1:16" x14ac:dyDescent="0.25">
      <c r="A21" s="133">
        <f t="shared" si="0"/>
        <v>15</v>
      </c>
      <c r="B21" s="29" t="s">
        <v>43</v>
      </c>
      <c r="C21" s="432" t="s">
        <v>19</v>
      </c>
      <c r="D21" s="432"/>
      <c r="E21" s="432"/>
      <c r="F21" s="432"/>
      <c r="G21" s="86">
        <f>[1]Hiv.!$I$84</f>
        <v>1200000</v>
      </c>
      <c r="H21" s="86">
        <f>[1]Hiv.!$I$84</f>
        <v>1200000</v>
      </c>
      <c r="I21" s="6"/>
      <c r="J21" s="6"/>
      <c r="K21" s="119">
        <v>1200000</v>
      </c>
      <c r="L21" s="169"/>
      <c r="M21" s="157">
        <v>1200000</v>
      </c>
      <c r="N21" s="219">
        <v>900000</v>
      </c>
      <c r="O21" s="219"/>
      <c r="P21" s="219"/>
    </row>
    <row r="22" spans="1:16" x14ac:dyDescent="0.25">
      <c r="A22" s="133">
        <f t="shared" si="0"/>
        <v>16</v>
      </c>
      <c r="B22" s="29" t="s">
        <v>44</v>
      </c>
      <c r="C22" s="208" t="s">
        <v>20</v>
      </c>
      <c r="D22" s="208"/>
      <c r="E22" s="208"/>
      <c r="F22" s="208"/>
      <c r="G22" s="86">
        <f>[1]Hiv.!$I$85</f>
        <v>1100000</v>
      </c>
      <c r="H22" s="86">
        <f>[1]Hiv.!$I$85</f>
        <v>1100000</v>
      </c>
      <c r="I22" s="6"/>
      <c r="J22" s="6"/>
      <c r="K22" s="119">
        <v>1100000</v>
      </c>
      <c r="L22" s="169"/>
      <c r="M22" s="157">
        <v>1100000</v>
      </c>
      <c r="N22" s="219">
        <v>1172180</v>
      </c>
      <c r="O22" s="219"/>
      <c r="P22" s="219"/>
    </row>
    <row r="23" spans="1:16" x14ac:dyDescent="0.25">
      <c r="A23" s="133">
        <f t="shared" si="0"/>
        <v>17</v>
      </c>
      <c r="B23" s="29" t="s">
        <v>45</v>
      </c>
      <c r="C23" s="432" t="s">
        <v>24</v>
      </c>
      <c r="D23" s="432"/>
      <c r="E23" s="432"/>
      <c r="F23" s="432"/>
      <c r="G23" s="86">
        <f>[1]Hiv.!$I$86</f>
        <v>420000</v>
      </c>
      <c r="H23" s="86">
        <f>[1]Hiv.!$I$86</f>
        <v>420000</v>
      </c>
      <c r="I23" s="6"/>
      <c r="J23" s="6"/>
      <c r="K23" s="119">
        <v>420000</v>
      </c>
      <c r="L23" s="169"/>
      <c r="M23" s="157">
        <v>420000</v>
      </c>
      <c r="N23" s="219">
        <v>618403</v>
      </c>
      <c r="O23" s="219"/>
      <c r="P23" s="219"/>
    </row>
    <row r="24" spans="1:16" x14ac:dyDescent="0.25">
      <c r="A24" s="133">
        <f t="shared" si="0"/>
        <v>18</v>
      </c>
      <c r="B24" s="29" t="s">
        <v>116</v>
      </c>
      <c r="C24" s="432" t="s">
        <v>16</v>
      </c>
      <c r="D24" s="432"/>
      <c r="E24" s="432"/>
      <c r="F24" s="432"/>
      <c r="G24" s="86">
        <f>[1]Hiv.!$I$87</f>
        <v>540000</v>
      </c>
      <c r="H24" s="86">
        <f>[1]Hiv.!$I$87</f>
        <v>540000</v>
      </c>
      <c r="I24" s="6"/>
      <c r="J24" s="6"/>
      <c r="K24" s="119">
        <v>540000</v>
      </c>
      <c r="L24" s="169"/>
      <c r="M24" s="157">
        <v>540000</v>
      </c>
      <c r="N24" s="157">
        <v>540000</v>
      </c>
      <c r="O24" s="157"/>
      <c r="P24" s="157"/>
    </row>
    <row r="25" spans="1:16" x14ac:dyDescent="0.25">
      <c r="A25" s="133">
        <f t="shared" si="0"/>
        <v>19</v>
      </c>
      <c r="B25" s="30" t="s">
        <v>46</v>
      </c>
      <c r="C25" s="432" t="s">
        <v>15</v>
      </c>
      <c r="D25" s="432"/>
      <c r="E25" s="432"/>
      <c r="F25" s="432"/>
      <c r="G25" s="86">
        <f>[1]Hiv.!$I$88</f>
        <v>1600000</v>
      </c>
      <c r="H25" s="86">
        <f>[1]Hiv.!$I$88</f>
        <v>1600000</v>
      </c>
      <c r="I25" s="6"/>
      <c r="J25" s="6"/>
      <c r="K25" s="119">
        <v>1600000</v>
      </c>
      <c r="L25" s="169"/>
      <c r="M25" s="157">
        <v>1600000</v>
      </c>
      <c r="N25" s="157">
        <v>1600000</v>
      </c>
      <c r="O25" s="157"/>
      <c r="P25" s="157"/>
    </row>
    <row r="26" spans="1:16" x14ac:dyDescent="0.25">
      <c r="A26" s="133">
        <f t="shared" si="0"/>
        <v>20</v>
      </c>
      <c r="B26" s="30" t="s">
        <v>47</v>
      </c>
      <c r="C26" s="432" t="s">
        <v>18</v>
      </c>
      <c r="D26" s="432"/>
      <c r="E26" s="432"/>
      <c r="F26" s="432"/>
      <c r="G26" s="86"/>
      <c r="H26" s="6"/>
      <c r="I26" s="6"/>
      <c r="J26" s="6"/>
      <c r="K26" s="119"/>
      <c r="L26" s="169"/>
      <c r="M26" s="157"/>
      <c r="N26" s="219"/>
      <c r="O26" s="219"/>
      <c r="P26" s="219"/>
    </row>
    <row r="27" spans="1:16" x14ac:dyDescent="0.25">
      <c r="A27" s="133">
        <f t="shared" si="0"/>
        <v>21</v>
      </c>
      <c r="B27" s="30" t="s">
        <v>230</v>
      </c>
      <c r="C27" s="208" t="s">
        <v>229</v>
      </c>
      <c r="D27" s="208"/>
      <c r="E27" s="208"/>
      <c r="F27" s="208"/>
      <c r="G27" s="86"/>
      <c r="H27" s="6"/>
      <c r="I27" s="6"/>
      <c r="J27" s="6"/>
      <c r="K27" s="119"/>
      <c r="L27" s="169"/>
      <c r="M27" s="157"/>
      <c r="N27" s="219"/>
      <c r="O27" s="219"/>
      <c r="P27" s="219"/>
    </row>
    <row r="28" spans="1:16" x14ac:dyDescent="0.25">
      <c r="A28" s="133">
        <f t="shared" si="0"/>
        <v>22</v>
      </c>
      <c r="B28" s="30" t="s">
        <v>48</v>
      </c>
      <c r="C28" s="432" t="s">
        <v>22</v>
      </c>
      <c r="D28" s="432"/>
      <c r="E28" s="432"/>
      <c r="F28" s="432"/>
      <c r="G28" s="86">
        <f>[1]Hiv.!$I$89</f>
        <v>1000000</v>
      </c>
      <c r="H28" s="86">
        <f>[1]Hiv.!$I$89</f>
        <v>1000000</v>
      </c>
      <c r="I28" s="22"/>
      <c r="J28" s="6"/>
      <c r="K28" s="119">
        <v>1000000</v>
      </c>
      <c r="L28" s="169"/>
      <c r="M28" s="157">
        <v>1000000</v>
      </c>
      <c r="N28" s="219">
        <v>1968848</v>
      </c>
      <c r="O28" s="219">
        <v>1454248</v>
      </c>
      <c r="P28" s="219">
        <v>514600</v>
      </c>
    </row>
    <row r="29" spans="1:16" x14ac:dyDescent="0.25">
      <c r="A29" s="133">
        <f t="shared" si="0"/>
        <v>23</v>
      </c>
      <c r="B29" s="30" t="s">
        <v>50</v>
      </c>
      <c r="C29" s="432" t="s">
        <v>17</v>
      </c>
      <c r="D29" s="432"/>
      <c r="E29" s="432"/>
      <c r="F29" s="432"/>
      <c r="G29" s="86">
        <f>[1]Hiv.!$I$90</f>
        <v>2300000</v>
      </c>
      <c r="H29" s="86">
        <f>[1]Hiv.!$I$90</f>
        <v>2300000</v>
      </c>
      <c r="I29" s="6"/>
      <c r="J29" s="6"/>
      <c r="K29" s="119">
        <v>2300000</v>
      </c>
      <c r="L29" s="169"/>
      <c r="M29" s="157">
        <v>2300000</v>
      </c>
      <c r="N29" s="219">
        <v>1360567</v>
      </c>
      <c r="O29" s="219">
        <v>1360567</v>
      </c>
      <c r="P29" s="219"/>
    </row>
    <row r="30" spans="1:16" x14ac:dyDescent="0.25">
      <c r="A30" s="133">
        <f t="shared" si="0"/>
        <v>24</v>
      </c>
      <c r="B30" s="30" t="s">
        <v>49</v>
      </c>
      <c r="C30" s="208" t="s">
        <v>21</v>
      </c>
      <c r="D30" s="208"/>
      <c r="E30" s="208"/>
      <c r="F30" s="208"/>
      <c r="G30" s="86">
        <f>[1]Hiv.!$I$91</f>
        <v>200000</v>
      </c>
      <c r="H30" s="86">
        <f>[1]Hiv.!$I$91</f>
        <v>200000</v>
      </c>
      <c r="I30" s="6"/>
      <c r="J30" s="6"/>
      <c r="K30" s="119">
        <v>200000</v>
      </c>
      <c r="L30" s="169"/>
      <c r="M30" s="157">
        <v>200000</v>
      </c>
      <c r="N30" s="157">
        <v>200000</v>
      </c>
      <c r="O30" s="157"/>
      <c r="P30" s="157">
        <v>34590</v>
      </c>
    </row>
    <row r="31" spans="1:16" x14ac:dyDescent="0.25">
      <c r="A31" s="133">
        <f t="shared" si="0"/>
        <v>25</v>
      </c>
      <c r="B31" s="30" t="s">
        <v>117</v>
      </c>
      <c r="C31" s="432" t="s">
        <v>23</v>
      </c>
      <c r="D31" s="432"/>
      <c r="E31" s="432"/>
      <c r="F31" s="432"/>
      <c r="G31" s="86">
        <f>[1]Hiv.!$I$92</f>
        <v>2275000</v>
      </c>
      <c r="H31" s="86">
        <f>[1]Hiv.!$I$92</f>
        <v>2275000</v>
      </c>
      <c r="I31" s="6"/>
      <c r="J31" s="6"/>
      <c r="K31" s="119">
        <v>2275000</v>
      </c>
      <c r="L31" s="169"/>
      <c r="M31" s="157">
        <v>2249000</v>
      </c>
      <c r="N31" s="157">
        <v>2249000</v>
      </c>
      <c r="O31" s="157"/>
      <c r="P31" s="157"/>
    </row>
    <row r="32" spans="1:16" x14ac:dyDescent="0.25">
      <c r="A32" s="133">
        <f t="shared" si="0"/>
        <v>26</v>
      </c>
      <c r="B32" s="49" t="s">
        <v>58</v>
      </c>
      <c r="C32" s="432" t="s">
        <v>59</v>
      </c>
      <c r="D32" s="432"/>
      <c r="E32" s="432"/>
      <c r="F32" s="432"/>
      <c r="G32" s="87"/>
      <c r="H32" s="6"/>
      <c r="I32" s="6"/>
      <c r="J32" s="6"/>
      <c r="K32" s="118"/>
      <c r="L32" s="169"/>
      <c r="M32" s="157">
        <v>26000</v>
      </c>
      <c r="N32" s="157">
        <v>26000</v>
      </c>
      <c r="O32" s="157"/>
      <c r="P32" s="157"/>
    </row>
    <row r="33" spans="1:16" x14ac:dyDescent="0.25">
      <c r="A33" s="202">
        <f t="shared" si="0"/>
        <v>27</v>
      </c>
      <c r="B33" s="203" t="s">
        <v>300</v>
      </c>
      <c r="C33" s="204" t="s">
        <v>299</v>
      </c>
      <c r="D33" s="204"/>
      <c r="E33" s="204"/>
      <c r="F33" s="204"/>
      <c r="G33" s="224"/>
      <c r="H33" s="225"/>
      <c r="I33" s="226"/>
      <c r="J33" s="226"/>
      <c r="K33" s="227"/>
      <c r="L33" s="227"/>
      <c r="M33" s="228"/>
      <c r="N33" s="229">
        <v>2</v>
      </c>
      <c r="O33" s="229"/>
      <c r="P33" s="229"/>
    </row>
    <row r="34" spans="1:16" x14ac:dyDescent="0.25">
      <c r="A34" s="134">
        <f t="shared" si="0"/>
        <v>28</v>
      </c>
      <c r="B34" s="38" t="s">
        <v>29</v>
      </c>
      <c r="C34" s="433" t="s">
        <v>93</v>
      </c>
      <c r="D34" s="433"/>
      <c r="E34" s="433"/>
      <c r="F34" s="433"/>
      <c r="G34" s="223">
        <f>SUM(G21:G32)</f>
        <v>10635000</v>
      </c>
      <c r="H34" s="223">
        <f>SUM(H21:H32)</f>
        <v>10635000</v>
      </c>
      <c r="I34" s="82"/>
      <c r="J34" s="82"/>
      <c r="K34" s="89">
        <f>SUM(K21:K32)</f>
        <v>10635000</v>
      </c>
      <c r="L34" s="171"/>
      <c r="M34" s="222">
        <f>SUM(M21:M32)</f>
        <v>10635000</v>
      </c>
      <c r="N34" s="222">
        <f>SUM(N21:N33)</f>
        <v>10635000</v>
      </c>
      <c r="O34" s="135"/>
      <c r="P34" s="135"/>
    </row>
    <row r="35" spans="1:16" x14ac:dyDescent="0.25">
      <c r="A35" s="133">
        <f t="shared" si="0"/>
        <v>29</v>
      </c>
      <c r="B35" s="29" t="s">
        <v>187</v>
      </c>
      <c r="C35" s="208" t="s">
        <v>26</v>
      </c>
      <c r="D35" s="48"/>
      <c r="E35" s="48"/>
      <c r="F35" s="48"/>
      <c r="G35" s="90"/>
      <c r="H35" s="6"/>
      <c r="I35" s="6"/>
      <c r="J35" s="6"/>
      <c r="K35" s="118"/>
      <c r="L35" s="169"/>
      <c r="M35" s="157"/>
      <c r="N35" s="219"/>
      <c r="O35" s="219"/>
      <c r="P35" s="219"/>
    </row>
    <row r="36" spans="1:16" x14ac:dyDescent="0.25">
      <c r="A36" s="133">
        <f t="shared" si="0"/>
        <v>30</v>
      </c>
      <c r="B36" s="29" t="s">
        <v>188</v>
      </c>
      <c r="C36" s="208" t="s">
        <v>25</v>
      </c>
      <c r="D36" s="48"/>
      <c r="E36" s="48"/>
      <c r="F36" s="48"/>
      <c r="G36" s="90"/>
      <c r="H36" s="6"/>
      <c r="I36" s="6"/>
      <c r="J36" s="6"/>
      <c r="K36" s="118"/>
      <c r="L36" s="169"/>
      <c r="M36" s="157"/>
      <c r="N36" s="219"/>
      <c r="O36" s="219"/>
      <c r="P36" s="219"/>
    </row>
    <row r="37" spans="1:16" x14ac:dyDescent="0.25">
      <c r="A37" s="134">
        <f t="shared" si="0"/>
        <v>31</v>
      </c>
      <c r="B37" s="38" t="s">
        <v>108</v>
      </c>
      <c r="C37" s="209" t="s">
        <v>95</v>
      </c>
      <c r="D37" s="209"/>
      <c r="E37" s="209"/>
      <c r="F37" s="209"/>
      <c r="G37" s="89"/>
      <c r="H37" s="82"/>
      <c r="I37" s="82"/>
      <c r="J37" s="82"/>
      <c r="K37" s="172"/>
      <c r="L37" s="171"/>
      <c r="M37" s="135"/>
      <c r="N37" s="230"/>
      <c r="O37" s="230"/>
      <c r="P37" s="230"/>
    </row>
    <row r="38" spans="1:16" x14ac:dyDescent="0.25">
      <c r="A38" s="133">
        <f t="shared" si="0"/>
        <v>32</v>
      </c>
      <c r="B38" s="29" t="s">
        <v>189</v>
      </c>
      <c r="C38" s="208" t="s">
        <v>28</v>
      </c>
      <c r="D38" s="48"/>
      <c r="E38" s="48"/>
      <c r="F38" s="48"/>
      <c r="G38" s="90"/>
      <c r="H38" s="6"/>
      <c r="I38" s="6"/>
      <c r="J38" s="6"/>
      <c r="K38" s="118"/>
      <c r="L38" s="169"/>
      <c r="M38" s="157"/>
      <c r="N38" s="219"/>
      <c r="O38" s="219"/>
      <c r="P38" s="219"/>
    </row>
    <row r="39" spans="1:16" x14ac:dyDescent="0.25">
      <c r="A39" s="133">
        <f t="shared" si="0"/>
        <v>33</v>
      </c>
      <c r="B39" s="29" t="s">
        <v>190</v>
      </c>
      <c r="C39" s="208" t="s">
        <v>39</v>
      </c>
      <c r="D39" s="48"/>
      <c r="E39" s="48"/>
      <c r="F39" s="48"/>
      <c r="G39" s="90"/>
      <c r="H39" s="6"/>
      <c r="I39" s="6"/>
      <c r="J39" s="6"/>
      <c r="K39" s="118"/>
      <c r="L39" s="169"/>
      <c r="M39" s="157"/>
      <c r="N39" s="219"/>
      <c r="O39" s="219"/>
      <c r="P39" s="219"/>
    </row>
    <row r="40" spans="1:16" x14ac:dyDescent="0.25">
      <c r="A40" s="133">
        <f t="shared" si="0"/>
        <v>34</v>
      </c>
      <c r="B40" s="29" t="s">
        <v>128</v>
      </c>
      <c r="C40" s="208" t="s">
        <v>127</v>
      </c>
      <c r="D40" s="48"/>
      <c r="E40" s="48"/>
      <c r="F40" s="48"/>
      <c r="G40" s="90"/>
      <c r="H40" s="6"/>
      <c r="I40" s="6"/>
      <c r="J40" s="6"/>
      <c r="K40" s="118"/>
      <c r="L40" s="169"/>
      <c r="M40" s="157"/>
      <c r="N40" s="219"/>
      <c r="O40" s="219"/>
      <c r="P40" s="219"/>
    </row>
    <row r="41" spans="1:16" x14ac:dyDescent="0.25">
      <c r="A41" s="134">
        <f t="shared" si="0"/>
        <v>35</v>
      </c>
      <c r="B41" s="51" t="s">
        <v>96</v>
      </c>
      <c r="C41" s="209" t="s">
        <v>97</v>
      </c>
      <c r="D41" s="209"/>
      <c r="E41" s="209"/>
      <c r="F41" s="209"/>
      <c r="G41" s="89"/>
      <c r="H41" s="82"/>
      <c r="I41" s="82"/>
      <c r="J41" s="82"/>
      <c r="K41" s="172"/>
      <c r="L41" s="171"/>
      <c r="M41" s="135"/>
      <c r="N41" s="230">
        <f>SUM(N38:N40)</f>
        <v>0</v>
      </c>
      <c r="O41" s="230"/>
      <c r="P41" s="230"/>
    </row>
    <row r="42" spans="1:16" x14ac:dyDescent="0.25">
      <c r="A42" s="133">
        <f t="shared" si="0"/>
        <v>36</v>
      </c>
      <c r="B42" s="154" t="s">
        <v>277</v>
      </c>
      <c r="C42" s="150" t="s">
        <v>278</v>
      </c>
      <c r="D42" s="48"/>
      <c r="E42" s="48"/>
      <c r="F42" s="48"/>
      <c r="G42" s="90"/>
      <c r="H42" s="231"/>
      <c r="I42" s="231"/>
      <c r="J42" s="232"/>
      <c r="K42" s="233"/>
      <c r="L42" s="234"/>
      <c r="M42" s="235"/>
      <c r="N42" s="220">
        <v>0</v>
      </c>
      <c r="O42" s="220"/>
      <c r="P42" s="220"/>
    </row>
    <row r="43" spans="1:16" x14ac:dyDescent="0.25">
      <c r="A43" s="133">
        <f t="shared" si="0"/>
        <v>37</v>
      </c>
      <c r="B43" s="196" t="s">
        <v>286</v>
      </c>
      <c r="C43" s="197" t="s">
        <v>287</v>
      </c>
      <c r="D43" s="48"/>
      <c r="E43" s="48"/>
      <c r="F43" s="48"/>
      <c r="G43" s="90"/>
      <c r="H43" s="231"/>
      <c r="I43" s="231"/>
      <c r="J43" s="232"/>
      <c r="K43" s="233"/>
      <c r="L43" s="234"/>
      <c r="M43" s="235"/>
      <c r="N43" s="220">
        <v>447602</v>
      </c>
      <c r="O43" s="220"/>
      <c r="P43" s="220"/>
    </row>
    <row r="44" spans="1:16" x14ac:dyDescent="0.25">
      <c r="A44" s="133">
        <v>38</v>
      </c>
      <c r="B44" s="29" t="s">
        <v>191</v>
      </c>
      <c r="C44" s="208" t="s">
        <v>71</v>
      </c>
      <c r="D44" s="48"/>
      <c r="E44" s="48"/>
      <c r="F44" s="48"/>
      <c r="G44" s="87">
        <f>[1]Hiv.!$I$94</f>
        <v>2360000</v>
      </c>
      <c r="H44" s="86"/>
      <c r="I44" s="87">
        <f>[1]Hiv.!$E$44</f>
        <v>2360000</v>
      </c>
      <c r="J44" s="6"/>
      <c r="K44" s="119">
        <v>2360000</v>
      </c>
      <c r="L44" s="169"/>
      <c r="M44" s="157">
        <v>2360000</v>
      </c>
      <c r="N44" s="157">
        <v>2360000</v>
      </c>
      <c r="O44" s="157"/>
      <c r="P44" s="157"/>
    </row>
    <row r="45" spans="1:16" x14ac:dyDescent="0.25">
      <c r="A45" s="133">
        <f t="shared" si="0"/>
        <v>39</v>
      </c>
      <c r="B45" s="29" t="s">
        <v>192</v>
      </c>
      <c r="C45" s="208" t="s">
        <v>34</v>
      </c>
      <c r="D45" s="48"/>
      <c r="E45" s="48"/>
      <c r="F45" s="48"/>
      <c r="G45" s="87">
        <f>[1]Hiv.!$I$95</f>
        <v>640000</v>
      </c>
      <c r="H45" s="86"/>
      <c r="I45" s="87">
        <f>[1]Hiv.!$E$45</f>
        <v>640000</v>
      </c>
      <c r="J45" s="6"/>
      <c r="K45" s="119">
        <v>640000</v>
      </c>
      <c r="L45" s="169"/>
      <c r="M45" s="157">
        <v>640000</v>
      </c>
      <c r="N45" s="219">
        <v>760853</v>
      </c>
      <c r="O45" s="219"/>
      <c r="P45" s="219"/>
    </row>
    <row r="46" spans="1:16" x14ac:dyDescent="0.25">
      <c r="A46" s="134">
        <f t="shared" si="0"/>
        <v>40</v>
      </c>
      <c r="B46" s="38" t="s">
        <v>98</v>
      </c>
      <c r="C46" s="209" t="s">
        <v>99</v>
      </c>
      <c r="D46" s="209"/>
      <c r="E46" s="209"/>
      <c r="F46" s="209"/>
      <c r="G46" s="236">
        <f>SUM(G44:G45)</f>
        <v>3000000</v>
      </c>
      <c r="H46" s="39">
        <f>SUM(H44:H45)</f>
        <v>0</v>
      </c>
      <c r="I46" s="91">
        <f>SUM(I44:I45)</f>
        <v>3000000</v>
      </c>
      <c r="J46" s="82"/>
      <c r="K46" s="91">
        <f>SUM(K44:K45)</f>
        <v>3000000</v>
      </c>
      <c r="L46" s="171"/>
      <c r="M46" s="222">
        <f>SUM(M44:M45)</f>
        <v>3000000</v>
      </c>
      <c r="N46" s="222">
        <f>SUM(N42:N45)</f>
        <v>3568455</v>
      </c>
      <c r="O46" s="135"/>
      <c r="P46" s="135"/>
    </row>
    <row r="47" spans="1:16" x14ac:dyDescent="0.25">
      <c r="A47" s="133">
        <f t="shared" si="0"/>
        <v>41</v>
      </c>
      <c r="B47" s="29" t="s">
        <v>193</v>
      </c>
      <c r="C47" s="208" t="s">
        <v>33</v>
      </c>
      <c r="D47" s="48"/>
      <c r="E47" s="48"/>
      <c r="F47" s="48"/>
      <c r="G47" s="90"/>
      <c r="H47" s="6"/>
      <c r="I47" s="6"/>
      <c r="J47" s="6"/>
      <c r="K47" s="118"/>
      <c r="L47" s="169"/>
      <c r="M47" s="157"/>
      <c r="N47" s="219"/>
      <c r="O47" s="219"/>
      <c r="P47" s="219"/>
    </row>
    <row r="48" spans="1:16" x14ac:dyDescent="0.25">
      <c r="A48" s="133">
        <f t="shared" si="0"/>
        <v>42</v>
      </c>
      <c r="B48" s="29" t="s">
        <v>119</v>
      </c>
      <c r="C48" s="208" t="s">
        <v>35</v>
      </c>
      <c r="D48" s="208"/>
      <c r="E48" s="208"/>
      <c r="F48" s="208"/>
      <c r="G48" s="87"/>
      <c r="H48" s="6"/>
      <c r="I48" s="6"/>
      <c r="J48" s="6"/>
      <c r="K48" s="118"/>
      <c r="L48" s="169"/>
      <c r="M48" s="157"/>
      <c r="N48" s="219"/>
      <c r="O48" s="219"/>
      <c r="P48" s="219"/>
    </row>
    <row r="49" spans="1:980" x14ac:dyDescent="0.25">
      <c r="A49" s="134">
        <f t="shared" si="0"/>
        <v>43</v>
      </c>
      <c r="B49" s="38" t="s">
        <v>100</v>
      </c>
      <c r="C49" s="209" t="s">
        <v>101</v>
      </c>
      <c r="D49" s="209"/>
      <c r="E49" s="209"/>
      <c r="F49" s="209"/>
      <c r="G49" s="89"/>
      <c r="H49" s="82"/>
      <c r="I49" s="82"/>
      <c r="J49" s="82"/>
      <c r="K49" s="172"/>
      <c r="L49" s="171"/>
      <c r="M49" s="135"/>
      <c r="N49" s="230"/>
      <c r="O49" s="230"/>
      <c r="P49" s="230"/>
    </row>
    <row r="50" spans="1:980" ht="37.15" customHeight="1" x14ac:dyDescent="0.25">
      <c r="A50" s="133">
        <f t="shared" si="0"/>
        <v>44</v>
      </c>
      <c r="B50" s="29" t="s">
        <v>194</v>
      </c>
      <c r="C50" s="208" t="s">
        <v>123</v>
      </c>
      <c r="D50" s="208"/>
      <c r="E50" s="208"/>
      <c r="F50" s="208"/>
      <c r="G50" s="87"/>
      <c r="H50" s="6"/>
      <c r="I50" s="6"/>
      <c r="J50" s="6"/>
      <c r="K50" s="118"/>
      <c r="L50" s="169"/>
      <c r="M50" s="157"/>
      <c r="N50" s="219"/>
      <c r="O50" s="219"/>
      <c r="P50" s="219"/>
    </row>
    <row r="51" spans="1:980" x14ac:dyDescent="0.25">
      <c r="A51" s="134">
        <f t="shared" si="0"/>
        <v>45</v>
      </c>
      <c r="B51" s="38" t="s">
        <v>102</v>
      </c>
      <c r="C51" s="209" t="s">
        <v>103</v>
      </c>
      <c r="D51" s="209"/>
      <c r="E51" s="209"/>
      <c r="F51" s="209"/>
      <c r="G51" s="89"/>
      <c r="H51" s="82"/>
      <c r="I51" s="82"/>
      <c r="J51" s="82"/>
      <c r="K51" s="172"/>
      <c r="L51" s="171"/>
      <c r="M51" s="135"/>
      <c r="N51" s="230"/>
      <c r="O51" s="230"/>
      <c r="P51" s="230"/>
    </row>
    <row r="52" spans="1:980" s="24" customFormat="1" ht="22.15" customHeight="1" x14ac:dyDescent="0.25">
      <c r="A52" s="134">
        <f t="shared" si="0"/>
        <v>46</v>
      </c>
      <c r="B52" s="43" t="s">
        <v>195</v>
      </c>
      <c r="C52" s="433" t="s">
        <v>196</v>
      </c>
      <c r="D52" s="433"/>
      <c r="E52" s="433"/>
      <c r="F52" s="433"/>
      <c r="G52" s="223">
        <f>G19+G20+G34+G37+G41+G46+G49+G51</f>
        <v>132701170</v>
      </c>
      <c r="H52" s="89">
        <f>H19+H20+H34+H46</f>
        <v>129701170</v>
      </c>
      <c r="I52" s="89">
        <f>I19+I20+I34+I37+I41+I46+I49+I51</f>
        <v>3000000</v>
      </c>
      <c r="J52" s="82"/>
      <c r="K52" s="89">
        <f>K19+K20+K34+K37+K41+K46+K49+K51</f>
        <v>97901470</v>
      </c>
      <c r="L52" s="89">
        <f>L19+L20+L34+L37+L41+L46+L49+L51</f>
        <v>34799700</v>
      </c>
      <c r="M52" s="222">
        <f>M19+M20+M34+M37+M41+M46+M49+M51</f>
        <v>132701170</v>
      </c>
      <c r="N52" s="222">
        <f t="shared" ref="N52" si="2">N19+N20+N34+N37+N41+N46+N49+N51</f>
        <v>133269625</v>
      </c>
      <c r="O52" s="135"/>
      <c r="P52" s="13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  <c r="IW52" s="45"/>
      <c r="IX52" s="45"/>
      <c r="IY52" s="45"/>
      <c r="IZ52" s="45"/>
      <c r="JA52" s="45"/>
      <c r="JB52" s="45"/>
      <c r="JC52" s="45"/>
      <c r="JD52" s="45"/>
      <c r="JE52" s="45"/>
      <c r="JF52" s="45"/>
      <c r="JG52" s="45"/>
      <c r="JH52" s="45"/>
      <c r="JI52" s="45"/>
      <c r="JJ52" s="45"/>
      <c r="JK52" s="45"/>
      <c r="JL52" s="45"/>
      <c r="JM52" s="45"/>
      <c r="JN52" s="45"/>
      <c r="JO52" s="45"/>
      <c r="JP52" s="45"/>
      <c r="JQ52" s="45"/>
      <c r="JR52" s="45"/>
      <c r="JS52" s="45"/>
      <c r="JT52" s="45"/>
      <c r="JU52" s="45"/>
      <c r="JV52" s="45"/>
      <c r="JW52" s="45"/>
      <c r="JX52" s="45"/>
      <c r="JY52" s="45"/>
      <c r="JZ52" s="45"/>
      <c r="KA52" s="45"/>
      <c r="KB52" s="45"/>
      <c r="KC52" s="45"/>
      <c r="KD52" s="45"/>
      <c r="KE52" s="45"/>
      <c r="KF52" s="45"/>
      <c r="KG52" s="45"/>
      <c r="KH52" s="45"/>
      <c r="KI52" s="45"/>
      <c r="KJ52" s="45"/>
      <c r="KK52" s="45"/>
      <c r="KL52" s="45"/>
      <c r="KM52" s="45"/>
      <c r="KN52" s="45"/>
      <c r="KO52" s="45"/>
      <c r="KP52" s="45"/>
      <c r="KQ52" s="45"/>
      <c r="KR52" s="45"/>
      <c r="KS52" s="45"/>
      <c r="KT52" s="45"/>
      <c r="KU52" s="45"/>
      <c r="KV52" s="45"/>
      <c r="KW52" s="45"/>
      <c r="KX52" s="45"/>
      <c r="KY52" s="45"/>
      <c r="KZ52" s="45"/>
      <c r="LA52" s="45"/>
      <c r="LB52" s="45"/>
      <c r="LC52" s="45"/>
      <c r="LD52" s="45"/>
      <c r="LE52" s="45"/>
      <c r="LF52" s="45"/>
      <c r="LG52" s="45"/>
      <c r="LH52" s="45"/>
      <c r="LI52" s="45"/>
      <c r="LJ52" s="45"/>
      <c r="LK52" s="45"/>
      <c r="LL52" s="45"/>
      <c r="LM52" s="45"/>
      <c r="LN52" s="45"/>
      <c r="LO52" s="45"/>
      <c r="LP52" s="45"/>
      <c r="LQ52" s="45"/>
      <c r="LR52" s="45"/>
      <c r="LS52" s="45"/>
      <c r="LT52" s="45"/>
      <c r="LU52" s="45"/>
      <c r="LV52" s="45"/>
      <c r="LW52" s="45"/>
      <c r="LX52" s="45"/>
      <c r="LY52" s="45"/>
      <c r="LZ52" s="45"/>
      <c r="MA52" s="45"/>
      <c r="MB52" s="45"/>
      <c r="MC52" s="45"/>
      <c r="MD52" s="45"/>
      <c r="ME52" s="45"/>
      <c r="MF52" s="45"/>
      <c r="MG52" s="45"/>
      <c r="MH52" s="45"/>
      <c r="MI52" s="45"/>
      <c r="MJ52" s="45"/>
      <c r="MK52" s="45"/>
      <c r="ML52" s="45"/>
      <c r="MM52" s="45"/>
      <c r="MN52" s="45"/>
      <c r="MO52" s="45"/>
      <c r="MP52" s="45"/>
      <c r="MQ52" s="45"/>
      <c r="MR52" s="45"/>
      <c r="MS52" s="45"/>
      <c r="MT52" s="45"/>
      <c r="MU52" s="45"/>
      <c r="MV52" s="45"/>
      <c r="MW52" s="45"/>
      <c r="MX52" s="45"/>
      <c r="MY52" s="45"/>
      <c r="MZ52" s="45"/>
      <c r="NA52" s="45"/>
      <c r="NB52" s="45"/>
      <c r="NC52" s="45"/>
      <c r="ND52" s="45"/>
      <c r="NE52" s="45"/>
      <c r="NF52" s="45"/>
      <c r="NG52" s="45"/>
      <c r="NH52" s="45"/>
      <c r="NI52" s="45"/>
      <c r="NJ52" s="45"/>
      <c r="NK52" s="45"/>
      <c r="NL52" s="45"/>
      <c r="NM52" s="45"/>
      <c r="NN52" s="45"/>
      <c r="NO52" s="45"/>
      <c r="NP52" s="45"/>
      <c r="NQ52" s="45"/>
      <c r="NR52" s="45"/>
      <c r="NS52" s="45"/>
      <c r="NT52" s="45"/>
      <c r="NU52" s="45"/>
      <c r="NV52" s="45"/>
      <c r="NW52" s="45"/>
      <c r="NX52" s="45"/>
      <c r="NY52" s="45"/>
      <c r="NZ52" s="45"/>
      <c r="OA52" s="45"/>
      <c r="OB52" s="45"/>
      <c r="OC52" s="45"/>
      <c r="OD52" s="45"/>
      <c r="OE52" s="45"/>
      <c r="OF52" s="45"/>
      <c r="OG52" s="45"/>
      <c r="OH52" s="45"/>
      <c r="OI52" s="45"/>
      <c r="OJ52" s="45"/>
      <c r="OK52" s="45"/>
      <c r="OL52" s="45"/>
      <c r="OM52" s="45"/>
      <c r="ON52" s="45"/>
      <c r="OO52" s="45"/>
      <c r="OP52" s="45"/>
      <c r="OQ52" s="45"/>
      <c r="OR52" s="45"/>
      <c r="OS52" s="45"/>
      <c r="OT52" s="45"/>
      <c r="OU52" s="45"/>
      <c r="OV52" s="45"/>
      <c r="OW52" s="45"/>
      <c r="OX52" s="45"/>
      <c r="OY52" s="45"/>
      <c r="OZ52" s="45"/>
      <c r="PA52" s="45"/>
      <c r="PB52" s="45"/>
      <c r="PC52" s="45"/>
      <c r="PD52" s="45"/>
      <c r="PE52" s="45"/>
      <c r="PF52" s="45"/>
      <c r="PG52" s="45"/>
      <c r="PH52" s="45"/>
      <c r="PI52" s="45"/>
      <c r="PJ52" s="45"/>
      <c r="PK52" s="45"/>
      <c r="PL52" s="45"/>
      <c r="PM52" s="45"/>
      <c r="PN52" s="45"/>
      <c r="PO52" s="45"/>
      <c r="PP52" s="45"/>
      <c r="PQ52" s="45"/>
      <c r="PR52" s="45"/>
      <c r="PS52" s="45"/>
      <c r="PT52" s="45"/>
      <c r="PU52" s="45"/>
      <c r="PV52" s="45"/>
      <c r="PW52" s="45"/>
      <c r="PX52" s="45"/>
      <c r="PY52" s="45"/>
      <c r="PZ52" s="45"/>
      <c r="QA52" s="45"/>
      <c r="QB52" s="45"/>
      <c r="QC52" s="45"/>
      <c r="QD52" s="45"/>
      <c r="QE52" s="45"/>
      <c r="QF52" s="45"/>
      <c r="QG52" s="45"/>
      <c r="QH52" s="45"/>
      <c r="QI52" s="45"/>
      <c r="QJ52" s="45"/>
      <c r="QK52" s="45"/>
      <c r="QL52" s="45"/>
      <c r="QM52" s="45"/>
      <c r="QN52" s="45"/>
      <c r="QO52" s="45"/>
      <c r="QP52" s="45"/>
      <c r="QQ52" s="45"/>
      <c r="QR52" s="45"/>
      <c r="QS52" s="45"/>
      <c r="QT52" s="45"/>
      <c r="QU52" s="45"/>
      <c r="QV52" s="45"/>
      <c r="QW52" s="45"/>
      <c r="QX52" s="45"/>
      <c r="QY52" s="45"/>
      <c r="QZ52" s="45"/>
      <c r="RA52" s="45"/>
      <c r="RB52" s="45"/>
      <c r="RC52" s="45"/>
      <c r="RD52" s="45"/>
      <c r="RE52" s="45"/>
      <c r="RF52" s="45"/>
      <c r="RG52" s="45"/>
      <c r="RH52" s="45"/>
      <c r="RI52" s="45"/>
      <c r="RJ52" s="45"/>
      <c r="RK52" s="45"/>
      <c r="RL52" s="45"/>
      <c r="RM52" s="45"/>
      <c r="RN52" s="45"/>
      <c r="RO52" s="45"/>
      <c r="RP52" s="45"/>
      <c r="RQ52" s="45"/>
      <c r="RR52" s="45"/>
      <c r="RS52" s="45"/>
      <c r="RT52" s="45"/>
      <c r="RU52" s="45"/>
      <c r="RV52" s="45"/>
      <c r="RW52" s="45"/>
      <c r="RX52" s="45"/>
      <c r="RY52" s="45"/>
      <c r="RZ52" s="45"/>
      <c r="SA52" s="45"/>
      <c r="SB52" s="45"/>
      <c r="SC52" s="45"/>
      <c r="SD52" s="45"/>
      <c r="SE52" s="45"/>
      <c r="SF52" s="45"/>
      <c r="SG52" s="45"/>
      <c r="SH52" s="45"/>
      <c r="SI52" s="45"/>
      <c r="SJ52" s="45"/>
      <c r="SK52" s="45"/>
      <c r="SL52" s="45"/>
      <c r="SM52" s="45"/>
      <c r="SN52" s="45"/>
      <c r="SO52" s="45"/>
      <c r="SP52" s="45"/>
      <c r="SQ52" s="45"/>
      <c r="SR52" s="45"/>
      <c r="SS52" s="45"/>
      <c r="ST52" s="45"/>
      <c r="SU52" s="45"/>
      <c r="SV52" s="45"/>
      <c r="SW52" s="45"/>
      <c r="SX52" s="45"/>
      <c r="SY52" s="45"/>
      <c r="SZ52" s="45"/>
      <c r="TA52" s="45"/>
      <c r="TB52" s="45"/>
      <c r="TC52" s="45"/>
      <c r="TD52" s="45"/>
      <c r="TE52" s="45"/>
      <c r="TF52" s="45"/>
      <c r="TG52" s="45"/>
      <c r="TH52" s="45"/>
      <c r="TI52" s="45"/>
      <c r="TJ52" s="45"/>
      <c r="TK52" s="45"/>
      <c r="TL52" s="45"/>
      <c r="TM52" s="45"/>
      <c r="TN52" s="45"/>
      <c r="TO52" s="45"/>
      <c r="TP52" s="45"/>
      <c r="TQ52" s="45"/>
      <c r="TR52" s="45"/>
      <c r="TS52" s="45"/>
      <c r="TT52" s="45"/>
      <c r="TU52" s="45"/>
      <c r="TV52" s="45"/>
      <c r="TW52" s="45"/>
      <c r="TX52" s="45"/>
      <c r="TY52" s="45"/>
      <c r="TZ52" s="45"/>
      <c r="UA52" s="45"/>
      <c r="UB52" s="45"/>
      <c r="UC52" s="45"/>
      <c r="UD52" s="45"/>
      <c r="UE52" s="45"/>
      <c r="UF52" s="45"/>
      <c r="UG52" s="45"/>
      <c r="UH52" s="45"/>
      <c r="UI52" s="45"/>
      <c r="UJ52" s="45"/>
      <c r="UK52" s="45"/>
      <c r="UL52" s="45"/>
      <c r="UM52" s="45"/>
      <c r="UN52" s="45"/>
      <c r="UO52" s="45"/>
      <c r="UP52" s="45"/>
      <c r="UQ52" s="45"/>
      <c r="UR52" s="45"/>
      <c r="US52" s="45"/>
      <c r="UT52" s="45"/>
      <c r="UU52" s="45"/>
      <c r="UV52" s="45"/>
      <c r="UW52" s="45"/>
      <c r="UX52" s="45"/>
      <c r="UY52" s="45"/>
      <c r="UZ52" s="45"/>
      <c r="VA52" s="45"/>
      <c r="VB52" s="45"/>
      <c r="VC52" s="45"/>
      <c r="VD52" s="45"/>
      <c r="VE52" s="45"/>
      <c r="VF52" s="45"/>
      <c r="VG52" s="45"/>
      <c r="VH52" s="45"/>
      <c r="VI52" s="45"/>
      <c r="VJ52" s="45"/>
      <c r="VK52" s="45"/>
      <c r="VL52" s="45"/>
      <c r="VM52" s="45"/>
      <c r="VN52" s="45"/>
      <c r="VO52" s="45"/>
      <c r="VP52" s="45"/>
      <c r="VQ52" s="45"/>
      <c r="VR52" s="45"/>
      <c r="VS52" s="45"/>
      <c r="VT52" s="45"/>
      <c r="VU52" s="45"/>
      <c r="VV52" s="45"/>
      <c r="VW52" s="45"/>
      <c r="VX52" s="45"/>
      <c r="VY52" s="45"/>
      <c r="VZ52" s="45"/>
      <c r="WA52" s="45"/>
      <c r="WB52" s="45"/>
      <c r="WC52" s="45"/>
      <c r="WD52" s="45"/>
      <c r="WE52" s="45"/>
      <c r="WF52" s="45"/>
      <c r="WG52" s="45"/>
      <c r="WH52" s="45"/>
      <c r="WI52" s="45"/>
      <c r="WJ52" s="45"/>
      <c r="WK52" s="45"/>
      <c r="WL52" s="45"/>
      <c r="WM52" s="45"/>
      <c r="WN52" s="45"/>
      <c r="WO52" s="45"/>
      <c r="WP52" s="45"/>
      <c r="WQ52" s="45"/>
      <c r="WR52" s="45"/>
      <c r="WS52" s="45"/>
      <c r="WT52" s="45"/>
      <c r="WU52" s="45"/>
      <c r="WV52" s="45"/>
      <c r="WW52" s="45"/>
      <c r="WX52" s="45"/>
      <c r="WY52" s="45"/>
      <c r="WZ52" s="45"/>
      <c r="XA52" s="45"/>
      <c r="XB52" s="45"/>
      <c r="XC52" s="45"/>
      <c r="XD52" s="45"/>
      <c r="XE52" s="45"/>
      <c r="XF52" s="45"/>
      <c r="XG52" s="45"/>
      <c r="XH52" s="45"/>
      <c r="XI52" s="45"/>
      <c r="XJ52" s="45"/>
      <c r="XK52" s="45"/>
      <c r="XL52" s="45"/>
      <c r="XM52" s="45"/>
      <c r="XN52" s="45"/>
      <c r="XO52" s="45"/>
      <c r="XP52" s="45"/>
      <c r="XQ52" s="45"/>
      <c r="XR52" s="45"/>
      <c r="XS52" s="45"/>
      <c r="XT52" s="45"/>
      <c r="XU52" s="45"/>
      <c r="XV52" s="45"/>
      <c r="XW52" s="45"/>
      <c r="XX52" s="45"/>
      <c r="XY52" s="45"/>
      <c r="XZ52" s="45"/>
      <c r="YA52" s="45"/>
      <c r="YB52" s="45"/>
      <c r="YC52" s="45"/>
      <c r="YD52" s="45"/>
      <c r="YE52" s="45"/>
      <c r="YF52" s="45"/>
      <c r="YG52" s="45"/>
      <c r="YH52" s="45"/>
      <c r="YI52" s="45"/>
      <c r="YJ52" s="45"/>
      <c r="YK52" s="45"/>
      <c r="YL52" s="45"/>
      <c r="YM52" s="45"/>
      <c r="YN52" s="45"/>
      <c r="YO52" s="45"/>
      <c r="YP52" s="45"/>
      <c r="YQ52" s="45"/>
      <c r="YR52" s="45"/>
      <c r="YS52" s="45"/>
      <c r="YT52" s="45"/>
      <c r="YU52" s="45"/>
      <c r="YV52" s="45"/>
      <c r="YW52" s="45"/>
      <c r="YX52" s="45"/>
      <c r="YY52" s="45"/>
      <c r="YZ52" s="45"/>
      <c r="ZA52" s="45"/>
      <c r="ZB52" s="45"/>
      <c r="ZC52" s="45"/>
      <c r="ZD52" s="45"/>
      <c r="ZE52" s="45"/>
      <c r="ZF52" s="45"/>
      <c r="ZG52" s="45"/>
      <c r="ZH52" s="45"/>
      <c r="ZI52" s="45"/>
      <c r="ZJ52" s="45"/>
      <c r="ZK52" s="45"/>
      <c r="ZL52" s="45"/>
      <c r="ZM52" s="45"/>
      <c r="ZN52" s="45"/>
      <c r="ZO52" s="45"/>
      <c r="ZP52" s="45"/>
      <c r="ZQ52" s="45"/>
      <c r="ZR52" s="45"/>
      <c r="ZS52" s="45"/>
      <c r="ZT52" s="45"/>
      <c r="ZU52" s="45"/>
      <c r="ZV52" s="45"/>
      <c r="ZW52" s="45"/>
      <c r="ZX52" s="45"/>
      <c r="ZY52" s="45"/>
      <c r="ZZ52" s="45"/>
      <c r="AAA52" s="45"/>
      <c r="AAB52" s="45"/>
      <c r="AAC52" s="45"/>
      <c r="AAD52" s="45"/>
      <c r="AAE52" s="45"/>
      <c r="AAF52" s="45"/>
      <c r="AAG52" s="45"/>
      <c r="AAH52" s="45"/>
      <c r="AAI52" s="45"/>
      <c r="AAJ52" s="45"/>
      <c r="AAK52" s="45"/>
      <c r="AAL52" s="45"/>
      <c r="AAM52" s="45"/>
      <c r="AAN52" s="45"/>
      <c r="AAO52" s="45"/>
      <c r="AAP52" s="45"/>
      <c r="AAQ52" s="45"/>
      <c r="AAR52" s="45"/>
      <c r="AAS52" s="45"/>
      <c r="AAT52" s="45"/>
      <c r="AAU52" s="45"/>
      <c r="AAV52" s="45"/>
      <c r="AAW52" s="45"/>
      <c r="AAX52" s="45"/>
      <c r="AAY52" s="45"/>
      <c r="AAZ52" s="45"/>
      <c r="ABA52" s="45"/>
      <c r="ABB52" s="45"/>
      <c r="ABC52" s="45"/>
      <c r="ABD52" s="45"/>
      <c r="ABE52" s="45"/>
      <c r="ABF52" s="45"/>
      <c r="ABG52" s="45"/>
      <c r="ABH52" s="45"/>
      <c r="ABI52" s="45"/>
      <c r="ABJ52" s="45"/>
      <c r="ABK52" s="45"/>
      <c r="ABL52" s="45"/>
      <c r="ABM52" s="45"/>
      <c r="ABN52" s="45"/>
      <c r="ABO52" s="45"/>
      <c r="ABP52" s="45"/>
      <c r="ABQ52" s="45"/>
      <c r="ABR52" s="45"/>
      <c r="ABS52" s="45"/>
      <c r="ABT52" s="45"/>
      <c r="ABU52" s="45"/>
      <c r="ABV52" s="45"/>
      <c r="ABW52" s="45"/>
      <c r="ABX52" s="45"/>
      <c r="ABY52" s="45"/>
      <c r="ABZ52" s="45"/>
      <c r="ACA52" s="45"/>
      <c r="ACB52" s="45"/>
      <c r="ACC52" s="45"/>
      <c r="ACD52" s="45"/>
      <c r="ACE52" s="45"/>
      <c r="ACF52" s="45"/>
      <c r="ACG52" s="45"/>
      <c r="ACH52" s="45"/>
      <c r="ACI52" s="45"/>
      <c r="ACJ52" s="45"/>
      <c r="ACK52" s="45"/>
      <c r="ACL52" s="45"/>
      <c r="ACM52" s="45"/>
      <c r="ACN52" s="45"/>
      <c r="ACO52" s="45"/>
      <c r="ACP52" s="45"/>
      <c r="ACQ52" s="45"/>
      <c r="ACR52" s="45"/>
      <c r="ACS52" s="45"/>
      <c r="ACT52" s="45"/>
      <c r="ACU52" s="45"/>
      <c r="ACV52" s="45"/>
      <c r="ACW52" s="45"/>
      <c r="ACX52" s="45"/>
      <c r="ACY52" s="45"/>
      <c r="ACZ52" s="45"/>
      <c r="ADA52" s="45"/>
      <c r="ADB52" s="45"/>
      <c r="ADC52" s="45"/>
      <c r="ADD52" s="45"/>
      <c r="ADE52" s="45"/>
      <c r="ADF52" s="45"/>
      <c r="ADG52" s="45"/>
      <c r="ADH52" s="45"/>
      <c r="ADI52" s="45"/>
      <c r="ADJ52" s="45"/>
      <c r="ADK52" s="45"/>
      <c r="ADL52" s="45"/>
      <c r="ADM52" s="45"/>
      <c r="ADN52" s="45"/>
      <c r="ADO52" s="45"/>
      <c r="ADP52" s="45"/>
      <c r="ADQ52" s="45"/>
      <c r="ADR52" s="45"/>
      <c r="ADS52" s="45"/>
      <c r="ADT52" s="45"/>
      <c r="ADU52" s="45"/>
      <c r="ADV52" s="45"/>
      <c r="ADW52" s="45"/>
      <c r="ADX52" s="45"/>
      <c r="ADY52" s="45"/>
      <c r="ADZ52" s="45"/>
      <c r="AEA52" s="45"/>
      <c r="AEB52" s="45"/>
      <c r="AEC52" s="45"/>
      <c r="AED52" s="45"/>
      <c r="AEE52" s="45"/>
      <c r="AEF52" s="45"/>
      <c r="AEG52" s="45"/>
      <c r="AEH52" s="45"/>
      <c r="AEI52" s="45"/>
      <c r="AEJ52" s="45"/>
      <c r="AEK52" s="45"/>
      <c r="AEL52" s="45"/>
      <c r="AEM52" s="45"/>
      <c r="AEN52" s="45"/>
      <c r="AEO52" s="45"/>
      <c r="AEP52" s="45"/>
      <c r="AEQ52" s="45"/>
      <c r="AER52" s="45"/>
      <c r="AES52" s="45"/>
      <c r="AET52" s="45"/>
      <c r="AEU52" s="45"/>
      <c r="AEV52" s="45"/>
      <c r="AEW52" s="45"/>
      <c r="AEX52" s="45"/>
      <c r="AEY52" s="45"/>
      <c r="AEZ52" s="45"/>
      <c r="AFA52" s="45"/>
      <c r="AFB52" s="45"/>
      <c r="AFC52" s="45"/>
      <c r="AFD52" s="45"/>
      <c r="AFE52" s="45"/>
      <c r="AFF52" s="45"/>
      <c r="AFG52" s="45"/>
      <c r="AFH52" s="45"/>
      <c r="AFI52" s="45"/>
      <c r="AFJ52" s="45"/>
      <c r="AFK52" s="45"/>
      <c r="AFL52" s="45"/>
      <c r="AFM52" s="45"/>
      <c r="AFN52" s="45"/>
      <c r="AFO52" s="45"/>
      <c r="AFP52" s="45"/>
      <c r="AFQ52" s="45"/>
      <c r="AFR52" s="45"/>
      <c r="AFS52" s="45"/>
      <c r="AFT52" s="45"/>
      <c r="AFU52" s="45"/>
      <c r="AFV52" s="45"/>
      <c r="AFW52" s="45"/>
      <c r="AFX52" s="45"/>
      <c r="AFY52" s="45"/>
      <c r="AFZ52" s="45"/>
      <c r="AGA52" s="45"/>
      <c r="AGB52" s="45"/>
      <c r="AGC52" s="45"/>
      <c r="AGD52" s="45"/>
      <c r="AGE52" s="45"/>
      <c r="AGF52" s="45"/>
      <c r="AGG52" s="45"/>
      <c r="AGH52" s="45"/>
      <c r="AGI52" s="45"/>
      <c r="AGJ52" s="45"/>
      <c r="AGK52" s="45"/>
      <c r="AGL52" s="45"/>
      <c r="AGM52" s="45"/>
      <c r="AGN52" s="45"/>
      <c r="AGO52" s="45"/>
      <c r="AGP52" s="45"/>
      <c r="AGQ52" s="45"/>
      <c r="AGR52" s="45"/>
      <c r="AGS52" s="45"/>
      <c r="AGT52" s="45"/>
      <c r="AGU52" s="45"/>
      <c r="AGV52" s="45"/>
      <c r="AGW52" s="45"/>
      <c r="AGX52" s="45"/>
      <c r="AGY52" s="45"/>
      <c r="AGZ52" s="45"/>
      <c r="AHA52" s="45"/>
      <c r="AHB52" s="45"/>
      <c r="AHC52" s="45"/>
      <c r="AHD52" s="45"/>
      <c r="AHE52" s="45"/>
      <c r="AHF52" s="45"/>
      <c r="AHG52" s="45"/>
      <c r="AHH52" s="45"/>
      <c r="AHI52" s="45"/>
      <c r="AHJ52" s="45"/>
      <c r="AHK52" s="45"/>
      <c r="AHL52" s="45"/>
      <c r="AHM52" s="45"/>
      <c r="AHN52" s="45"/>
      <c r="AHO52" s="45"/>
      <c r="AHP52" s="45"/>
      <c r="AHQ52" s="45"/>
      <c r="AHR52" s="45"/>
      <c r="AHS52" s="45"/>
      <c r="AHT52" s="45"/>
      <c r="AHU52" s="45"/>
      <c r="AHV52" s="45"/>
      <c r="AHW52" s="45"/>
      <c r="AHX52" s="45"/>
      <c r="AHY52" s="45"/>
      <c r="AHZ52" s="45"/>
      <c r="AIA52" s="45"/>
      <c r="AIB52" s="45"/>
      <c r="AIC52" s="45"/>
      <c r="AID52" s="45"/>
      <c r="AIE52" s="45"/>
      <c r="AIF52" s="45"/>
      <c r="AIG52" s="45"/>
      <c r="AIH52" s="45"/>
      <c r="AII52" s="45"/>
      <c r="AIJ52" s="45"/>
      <c r="AIK52" s="45"/>
      <c r="AIL52" s="45"/>
      <c r="AIM52" s="45"/>
      <c r="AIN52" s="45"/>
      <c r="AIO52" s="45"/>
      <c r="AIP52" s="45"/>
      <c r="AIQ52" s="45"/>
      <c r="AIR52" s="45"/>
      <c r="AIS52" s="45"/>
      <c r="AIT52" s="45"/>
      <c r="AIU52" s="45"/>
      <c r="AIV52" s="45"/>
      <c r="AIW52" s="45"/>
      <c r="AIX52" s="45"/>
      <c r="AIY52" s="45"/>
      <c r="AIZ52" s="45"/>
      <c r="AJA52" s="45"/>
      <c r="AJB52" s="45"/>
      <c r="AJC52" s="45"/>
      <c r="AJD52" s="45"/>
      <c r="AJE52" s="45"/>
      <c r="AJF52" s="45"/>
      <c r="AJG52" s="45"/>
      <c r="AJH52" s="45"/>
      <c r="AJI52" s="45"/>
      <c r="AJJ52" s="45"/>
      <c r="AJK52" s="45"/>
      <c r="AJL52" s="45"/>
      <c r="AJM52" s="45"/>
      <c r="AJN52" s="45"/>
      <c r="AJO52" s="45"/>
      <c r="AJP52" s="45"/>
      <c r="AJQ52" s="45"/>
      <c r="AJR52" s="45"/>
      <c r="AJS52" s="45"/>
      <c r="AJT52" s="45"/>
      <c r="AJU52" s="45"/>
      <c r="AJV52" s="45"/>
      <c r="AJW52" s="45"/>
      <c r="AJX52" s="45"/>
      <c r="AJY52" s="45"/>
      <c r="AJZ52" s="45"/>
      <c r="AKA52" s="45"/>
      <c r="AKB52" s="45"/>
      <c r="AKC52" s="45"/>
      <c r="AKD52" s="45"/>
      <c r="AKE52" s="45"/>
      <c r="AKF52" s="45"/>
      <c r="AKG52" s="45"/>
      <c r="AKH52" s="45"/>
      <c r="AKI52" s="45"/>
      <c r="AKJ52" s="45"/>
      <c r="AKK52" s="45"/>
      <c r="AKL52" s="45"/>
      <c r="AKM52" s="45"/>
      <c r="AKN52" s="45"/>
      <c r="AKO52" s="45"/>
      <c r="AKP52" s="45"/>
      <c r="AKQ52" s="45"/>
      <c r="AKR52" s="45"/>
    </row>
    <row r="53" spans="1:980" ht="22.15" customHeight="1" x14ac:dyDescent="0.25">
      <c r="A53" s="35"/>
      <c r="K53" s="116"/>
      <c r="L53" s="116"/>
      <c r="N53" s="237"/>
      <c r="O53" s="237"/>
      <c r="P53" s="237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  <c r="IW53" s="26"/>
      <c r="IX53" s="26"/>
      <c r="IY53" s="26"/>
      <c r="IZ53" s="26"/>
      <c r="JA53" s="26"/>
      <c r="JB53" s="26"/>
      <c r="JC53" s="26"/>
      <c r="JD53" s="26"/>
      <c r="JE53" s="26"/>
      <c r="JF53" s="26"/>
      <c r="JG53" s="26"/>
      <c r="JH53" s="26"/>
      <c r="JI53" s="26"/>
      <c r="JJ53" s="26"/>
      <c r="JK53" s="26"/>
      <c r="JL53" s="26"/>
      <c r="JM53" s="26"/>
      <c r="JN53" s="26"/>
      <c r="JO53" s="26"/>
      <c r="JP53" s="26"/>
      <c r="JQ53" s="26"/>
      <c r="JR53" s="26"/>
      <c r="JS53" s="26"/>
      <c r="JT53" s="26"/>
      <c r="JU53" s="26"/>
      <c r="JV53" s="26"/>
      <c r="JW53" s="26"/>
      <c r="JX53" s="26"/>
      <c r="JY53" s="26"/>
      <c r="JZ53" s="26"/>
      <c r="KA53" s="26"/>
      <c r="KB53" s="26"/>
      <c r="KC53" s="26"/>
      <c r="KD53" s="26"/>
      <c r="KE53" s="26"/>
      <c r="KF53" s="26"/>
      <c r="KG53" s="26"/>
      <c r="KH53" s="26"/>
      <c r="KI53" s="26"/>
      <c r="KJ53" s="26"/>
      <c r="KK53" s="26"/>
      <c r="KL53" s="26"/>
      <c r="KM53" s="26"/>
      <c r="KN53" s="26"/>
      <c r="KO53" s="26"/>
      <c r="KP53" s="26"/>
      <c r="KQ53" s="26"/>
      <c r="KR53" s="26"/>
      <c r="KS53" s="26"/>
      <c r="KT53" s="26"/>
      <c r="KU53" s="26"/>
      <c r="KV53" s="26"/>
      <c r="KW53" s="26"/>
      <c r="KX53" s="26"/>
      <c r="KY53" s="26"/>
      <c r="KZ53" s="26"/>
      <c r="LA53" s="26"/>
      <c r="LB53" s="26"/>
      <c r="LC53" s="26"/>
      <c r="LD53" s="26"/>
      <c r="LE53" s="26"/>
      <c r="LF53" s="26"/>
      <c r="LG53" s="26"/>
      <c r="LH53" s="26"/>
      <c r="LI53" s="26"/>
      <c r="LJ53" s="26"/>
      <c r="LK53" s="26"/>
      <c r="LL53" s="26"/>
      <c r="LM53" s="26"/>
      <c r="LN53" s="26"/>
      <c r="LO53" s="26"/>
      <c r="LP53" s="26"/>
      <c r="LQ53" s="26"/>
      <c r="LR53" s="26"/>
      <c r="LS53" s="26"/>
      <c r="LT53" s="26"/>
      <c r="LU53" s="26"/>
      <c r="LV53" s="26"/>
      <c r="LW53" s="26"/>
      <c r="LX53" s="26"/>
      <c r="LY53" s="26"/>
      <c r="LZ53" s="26"/>
      <c r="MA53" s="26"/>
      <c r="MB53" s="26"/>
      <c r="MC53" s="26"/>
      <c r="MD53" s="26"/>
      <c r="ME53" s="26"/>
      <c r="MF53" s="26"/>
      <c r="MG53" s="26"/>
      <c r="MH53" s="26"/>
      <c r="MI53" s="26"/>
      <c r="MJ53" s="26"/>
      <c r="MK53" s="26"/>
      <c r="ML53" s="26"/>
      <c r="MM53" s="26"/>
      <c r="MN53" s="26"/>
      <c r="MO53" s="26"/>
      <c r="MP53" s="26"/>
      <c r="MQ53" s="26"/>
      <c r="MR53" s="26"/>
      <c r="MS53" s="26"/>
      <c r="MT53" s="26"/>
      <c r="MU53" s="26"/>
      <c r="MV53" s="26"/>
      <c r="MW53" s="26"/>
      <c r="MX53" s="26"/>
      <c r="MY53" s="26"/>
      <c r="MZ53" s="26"/>
      <c r="NA53" s="26"/>
      <c r="NB53" s="26"/>
      <c r="NC53" s="26"/>
      <c r="ND53" s="26"/>
      <c r="NE53" s="26"/>
      <c r="NF53" s="26"/>
      <c r="NG53" s="26"/>
      <c r="NH53" s="26"/>
      <c r="NI53" s="26"/>
      <c r="NJ53" s="26"/>
      <c r="NK53" s="26"/>
      <c r="NL53" s="26"/>
      <c r="NM53" s="26"/>
      <c r="NN53" s="26"/>
      <c r="NO53" s="26"/>
      <c r="NP53" s="26"/>
      <c r="NQ53" s="26"/>
      <c r="NR53" s="26"/>
      <c r="NS53" s="26"/>
      <c r="NT53" s="26"/>
      <c r="NU53" s="26"/>
      <c r="NV53" s="26"/>
      <c r="NW53" s="26"/>
      <c r="NX53" s="26"/>
      <c r="NY53" s="26"/>
      <c r="NZ53" s="26"/>
      <c r="OA53" s="26"/>
      <c r="OB53" s="26"/>
      <c r="OC53" s="26"/>
      <c r="OD53" s="26"/>
      <c r="OE53" s="26"/>
      <c r="OF53" s="26"/>
      <c r="OG53" s="26"/>
      <c r="OH53" s="26"/>
      <c r="OI53" s="26"/>
      <c r="OJ53" s="26"/>
      <c r="OK53" s="26"/>
      <c r="OL53" s="26"/>
      <c r="OM53" s="26"/>
      <c r="ON53" s="26"/>
      <c r="OO53" s="26"/>
      <c r="OP53" s="26"/>
      <c r="OQ53" s="26"/>
      <c r="OR53" s="26"/>
      <c r="OS53" s="26"/>
      <c r="OT53" s="26"/>
      <c r="OU53" s="26"/>
      <c r="OV53" s="26"/>
      <c r="OW53" s="26"/>
      <c r="OX53" s="26"/>
      <c r="OY53" s="26"/>
      <c r="OZ53" s="26"/>
      <c r="PA53" s="26"/>
      <c r="PB53" s="26"/>
      <c r="PC53" s="26"/>
      <c r="PD53" s="26"/>
      <c r="PE53" s="26"/>
      <c r="PF53" s="26"/>
      <c r="PG53" s="26"/>
      <c r="PH53" s="26"/>
      <c r="PI53" s="26"/>
      <c r="PJ53" s="26"/>
      <c r="PK53" s="26"/>
      <c r="PL53" s="26"/>
      <c r="PM53" s="26"/>
      <c r="PN53" s="26"/>
      <c r="PO53" s="26"/>
      <c r="PP53" s="26"/>
      <c r="PQ53" s="26"/>
      <c r="PR53" s="26"/>
      <c r="PS53" s="26"/>
      <c r="PT53" s="26"/>
      <c r="PU53" s="26"/>
      <c r="PV53" s="26"/>
      <c r="PW53" s="26"/>
      <c r="PX53" s="26"/>
      <c r="PY53" s="26"/>
      <c r="PZ53" s="26"/>
      <c r="QA53" s="26"/>
      <c r="QB53" s="26"/>
      <c r="QC53" s="26"/>
      <c r="QD53" s="26"/>
      <c r="QE53" s="26"/>
      <c r="QF53" s="26"/>
      <c r="QG53" s="26"/>
      <c r="QH53" s="26"/>
      <c r="QI53" s="26"/>
      <c r="QJ53" s="26"/>
      <c r="QK53" s="26"/>
      <c r="QL53" s="26"/>
      <c r="QM53" s="26"/>
      <c r="QN53" s="26"/>
      <c r="QO53" s="26"/>
      <c r="QP53" s="26"/>
      <c r="QQ53" s="26"/>
      <c r="QR53" s="26"/>
      <c r="QS53" s="26"/>
      <c r="QT53" s="26"/>
      <c r="QU53" s="26"/>
      <c r="QV53" s="26"/>
      <c r="QW53" s="26"/>
      <c r="QX53" s="26"/>
      <c r="QY53" s="26"/>
      <c r="QZ53" s="26"/>
      <c r="RA53" s="26"/>
      <c r="RB53" s="26"/>
      <c r="RC53" s="26"/>
      <c r="RD53" s="26"/>
      <c r="RE53" s="26"/>
      <c r="RF53" s="26"/>
      <c r="RG53" s="26"/>
      <c r="RH53" s="26"/>
      <c r="RI53" s="26"/>
      <c r="RJ53" s="26"/>
      <c r="RK53" s="26"/>
      <c r="RL53" s="26"/>
      <c r="RM53" s="26"/>
      <c r="RN53" s="26"/>
      <c r="RO53" s="26"/>
      <c r="RP53" s="26"/>
      <c r="RQ53" s="26"/>
      <c r="RR53" s="26"/>
      <c r="RS53" s="26"/>
      <c r="RT53" s="26"/>
      <c r="RU53" s="26"/>
      <c r="RV53" s="26"/>
      <c r="RW53" s="26"/>
      <c r="RX53" s="26"/>
      <c r="RY53" s="26"/>
      <c r="RZ53" s="26"/>
      <c r="SA53" s="26"/>
      <c r="SB53" s="26"/>
      <c r="SC53" s="26"/>
      <c r="SD53" s="26"/>
      <c r="SE53" s="26"/>
      <c r="SF53" s="26"/>
      <c r="SG53" s="26"/>
      <c r="SH53" s="26"/>
      <c r="SI53" s="26"/>
      <c r="SJ53" s="26"/>
      <c r="SK53" s="26"/>
      <c r="SL53" s="26"/>
      <c r="SM53" s="26"/>
      <c r="SN53" s="26"/>
      <c r="SO53" s="26"/>
      <c r="SP53" s="26"/>
      <c r="SQ53" s="26"/>
      <c r="SR53" s="26"/>
      <c r="SS53" s="26"/>
      <c r="ST53" s="26"/>
      <c r="SU53" s="26"/>
      <c r="SV53" s="26"/>
      <c r="SW53" s="26"/>
      <c r="SX53" s="26"/>
      <c r="SY53" s="26"/>
      <c r="SZ53" s="26"/>
      <c r="TA53" s="26"/>
      <c r="TB53" s="26"/>
      <c r="TC53" s="26"/>
      <c r="TD53" s="26"/>
      <c r="TE53" s="26"/>
      <c r="TF53" s="26"/>
      <c r="TG53" s="26"/>
      <c r="TH53" s="26"/>
      <c r="TI53" s="26"/>
      <c r="TJ53" s="26"/>
      <c r="TK53" s="26"/>
      <c r="TL53" s="26"/>
      <c r="TM53" s="26"/>
      <c r="TN53" s="26"/>
      <c r="TO53" s="26"/>
      <c r="TP53" s="26"/>
      <c r="TQ53" s="26"/>
      <c r="TR53" s="26"/>
      <c r="TS53" s="26"/>
      <c r="TT53" s="26"/>
      <c r="TU53" s="26"/>
      <c r="TV53" s="26"/>
      <c r="TW53" s="26"/>
      <c r="TX53" s="26"/>
      <c r="TY53" s="26"/>
      <c r="TZ53" s="26"/>
      <c r="UA53" s="26"/>
      <c r="UB53" s="26"/>
      <c r="UC53" s="26"/>
      <c r="UD53" s="26"/>
      <c r="UE53" s="26"/>
      <c r="UF53" s="26"/>
      <c r="UG53" s="26"/>
      <c r="UH53" s="26"/>
      <c r="UI53" s="26"/>
      <c r="UJ53" s="26"/>
      <c r="UK53" s="26"/>
      <c r="UL53" s="26"/>
      <c r="UM53" s="26"/>
      <c r="UN53" s="26"/>
      <c r="UO53" s="26"/>
      <c r="UP53" s="26"/>
      <c r="UQ53" s="26"/>
      <c r="UR53" s="26"/>
      <c r="US53" s="26"/>
      <c r="UT53" s="26"/>
      <c r="UU53" s="26"/>
      <c r="UV53" s="26"/>
      <c r="UW53" s="26"/>
      <c r="UX53" s="26"/>
      <c r="UY53" s="26"/>
      <c r="UZ53" s="26"/>
      <c r="VA53" s="26"/>
      <c r="VB53" s="26"/>
      <c r="VC53" s="26"/>
      <c r="VD53" s="26"/>
      <c r="VE53" s="26"/>
      <c r="VF53" s="26"/>
      <c r="VG53" s="26"/>
      <c r="VH53" s="26"/>
      <c r="VI53" s="26"/>
      <c r="VJ53" s="26"/>
      <c r="VK53" s="26"/>
      <c r="VL53" s="26"/>
      <c r="VM53" s="26"/>
      <c r="VN53" s="26"/>
      <c r="VO53" s="26"/>
      <c r="VP53" s="26"/>
      <c r="VQ53" s="26"/>
      <c r="VR53" s="26"/>
      <c r="VS53" s="26"/>
      <c r="VT53" s="26"/>
      <c r="VU53" s="26"/>
      <c r="VV53" s="26"/>
      <c r="VW53" s="26"/>
      <c r="VX53" s="26"/>
      <c r="VY53" s="26"/>
      <c r="VZ53" s="26"/>
      <c r="WA53" s="26"/>
      <c r="WB53" s="26"/>
      <c r="WC53" s="26"/>
      <c r="WD53" s="26"/>
      <c r="WE53" s="26"/>
      <c r="WF53" s="26"/>
      <c r="WG53" s="26"/>
      <c r="WH53" s="26"/>
      <c r="WI53" s="26"/>
      <c r="WJ53" s="26"/>
      <c r="WK53" s="26"/>
      <c r="WL53" s="26"/>
      <c r="WM53" s="26"/>
      <c r="WN53" s="26"/>
      <c r="WO53" s="26"/>
      <c r="WP53" s="26"/>
      <c r="WQ53" s="26"/>
      <c r="WR53" s="26"/>
      <c r="WS53" s="26"/>
      <c r="WT53" s="26"/>
      <c r="WU53" s="26"/>
      <c r="WV53" s="26"/>
      <c r="WW53" s="26"/>
      <c r="WX53" s="26"/>
      <c r="WY53" s="26"/>
      <c r="WZ53" s="26"/>
      <c r="XA53" s="26"/>
      <c r="XB53" s="26"/>
      <c r="XC53" s="26"/>
      <c r="XD53" s="26"/>
      <c r="XE53" s="26"/>
      <c r="XF53" s="26"/>
      <c r="XG53" s="26"/>
      <c r="XH53" s="26"/>
      <c r="XI53" s="26"/>
      <c r="XJ53" s="26"/>
      <c r="XK53" s="26"/>
      <c r="XL53" s="26"/>
      <c r="XM53" s="26"/>
      <c r="XN53" s="26"/>
      <c r="XO53" s="26"/>
      <c r="XP53" s="26"/>
      <c r="XQ53" s="26"/>
      <c r="XR53" s="26"/>
      <c r="XS53" s="26"/>
      <c r="XT53" s="26"/>
      <c r="XU53" s="26"/>
      <c r="XV53" s="26"/>
      <c r="XW53" s="26"/>
      <c r="XX53" s="26"/>
      <c r="XY53" s="26"/>
      <c r="XZ53" s="26"/>
      <c r="YA53" s="26"/>
      <c r="YB53" s="26"/>
      <c r="YC53" s="26"/>
      <c r="YD53" s="26"/>
      <c r="YE53" s="26"/>
      <c r="YF53" s="26"/>
      <c r="YG53" s="26"/>
      <c r="YH53" s="26"/>
      <c r="YI53" s="26"/>
      <c r="YJ53" s="26"/>
      <c r="YK53" s="26"/>
      <c r="YL53" s="26"/>
      <c r="YM53" s="26"/>
      <c r="YN53" s="26"/>
      <c r="YO53" s="26"/>
      <c r="YP53" s="26"/>
      <c r="YQ53" s="26"/>
      <c r="YR53" s="26"/>
      <c r="YS53" s="26"/>
      <c r="YT53" s="26"/>
      <c r="YU53" s="26"/>
      <c r="YV53" s="26"/>
      <c r="YW53" s="26"/>
      <c r="YX53" s="26"/>
      <c r="YY53" s="26"/>
      <c r="YZ53" s="26"/>
      <c r="ZA53" s="26"/>
      <c r="ZB53" s="26"/>
      <c r="ZC53" s="26"/>
      <c r="ZD53" s="26"/>
      <c r="ZE53" s="26"/>
      <c r="ZF53" s="26"/>
      <c r="ZG53" s="26"/>
      <c r="ZH53" s="26"/>
      <c r="ZI53" s="26"/>
      <c r="ZJ53" s="26"/>
      <c r="ZK53" s="26"/>
      <c r="ZL53" s="26"/>
      <c r="ZM53" s="26"/>
      <c r="ZN53" s="26"/>
      <c r="ZO53" s="26"/>
      <c r="ZP53" s="26"/>
      <c r="ZQ53" s="26"/>
      <c r="ZR53" s="26"/>
      <c r="ZS53" s="26"/>
      <c r="ZT53" s="26"/>
      <c r="ZU53" s="26"/>
      <c r="ZV53" s="26"/>
      <c r="ZW53" s="26"/>
      <c r="ZX53" s="26"/>
      <c r="ZY53" s="26"/>
      <c r="ZZ53" s="26"/>
      <c r="AAA53" s="26"/>
      <c r="AAB53" s="26"/>
      <c r="AAC53" s="26"/>
      <c r="AAD53" s="26"/>
      <c r="AAE53" s="26"/>
      <c r="AAF53" s="26"/>
      <c r="AAG53" s="26"/>
      <c r="AAH53" s="26"/>
      <c r="AAI53" s="26"/>
      <c r="AAJ53" s="26"/>
      <c r="AAK53" s="26"/>
      <c r="AAL53" s="26"/>
      <c r="AAM53" s="26"/>
      <c r="AAN53" s="26"/>
      <c r="AAO53" s="26"/>
      <c r="AAP53" s="26"/>
      <c r="AAQ53" s="26"/>
      <c r="AAR53" s="26"/>
      <c r="AAS53" s="26"/>
      <c r="AAT53" s="26"/>
      <c r="AAU53" s="26"/>
      <c r="AAV53" s="26"/>
      <c r="AAW53" s="26"/>
      <c r="AAX53" s="26"/>
      <c r="AAY53" s="26"/>
      <c r="AAZ53" s="26"/>
      <c r="ABA53" s="26"/>
      <c r="ABB53" s="26"/>
      <c r="ABC53" s="26"/>
      <c r="ABD53" s="26"/>
      <c r="ABE53" s="26"/>
      <c r="ABF53" s="26"/>
      <c r="ABG53" s="26"/>
      <c r="ABH53" s="26"/>
      <c r="ABI53" s="26"/>
      <c r="ABJ53" s="26"/>
      <c r="ABK53" s="26"/>
      <c r="ABL53" s="26"/>
      <c r="ABM53" s="26"/>
      <c r="ABN53" s="26"/>
      <c r="ABO53" s="26"/>
      <c r="ABP53" s="26"/>
      <c r="ABQ53" s="26"/>
      <c r="ABR53" s="26"/>
      <c r="ABS53" s="26"/>
      <c r="ABT53" s="26"/>
      <c r="ABU53" s="26"/>
      <c r="ABV53" s="26"/>
      <c r="ABW53" s="26"/>
      <c r="ABX53" s="26"/>
      <c r="ABY53" s="26"/>
      <c r="ABZ53" s="26"/>
      <c r="ACA53" s="26"/>
      <c r="ACB53" s="26"/>
      <c r="ACC53" s="26"/>
      <c r="ACD53" s="26"/>
      <c r="ACE53" s="26"/>
      <c r="ACF53" s="26"/>
      <c r="ACG53" s="26"/>
      <c r="ACH53" s="26"/>
      <c r="ACI53" s="26"/>
      <c r="ACJ53" s="26"/>
      <c r="ACK53" s="26"/>
      <c r="ACL53" s="26"/>
      <c r="ACM53" s="26"/>
      <c r="ACN53" s="26"/>
      <c r="ACO53" s="26"/>
      <c r="ACP53" s="26"/>
      <c r="ACQ53" s="26"/>
      <c r="ACR53" s="26"/>
      <c r="ACS53" s="26"/>
      <c r="ACT53" s="26"/>
      <c r="ACU53" s="26"/>
      <c r="ACV53" s="26"/>
      <c r="ACW53" s="26"/>
      <c r="ACX53" s="26"/>
      <c r="ACY53" s="26"/>
      <c r="ACZ53" s="26"/>
      <c r="ADA53" s="26"/>
      <c r="ADB53" s="26"/>
      <c r="ADC53" s="26"/>
      <c r="ADD53" s="26"/>
      <c r="ADE53" s="26"/>
      <c r="ADF53" s="26"/>
      <c r="ADG53" s="26"/>
      <c r="ADH53" s="26"/>
      <c r="ADI53" s="26"/>
      <c r="ADJ53" s="26"/>
      <c r="ADK53" s="26"/>
      <c r="ADL53" s="26"/>
      <c r="ADM53" s="26"/>
      <c r="ADN53" s="26"/>
      <c r="ADO53" s="26"/>
      <c r="ADP53" s="26"/>
      <c r="ADQ53" s="26"/>
      <c r="ADR53" s="26"/>
      <c r="ADS53" s="26"/>
      <c r="ADT53" s="26"/>
      <c r="ADU53" s="26"/>
      <c r="ADV53" s="26"/>
      <c r="ADW53" s="26"/>
      <c r="ADX53" s="26"/>
      <c r="ADY53" s="26"/>
      <c r="ADZ53" s="26"/>
      <c r="AEA53" s="26"/>
      <c r="AEB53" s="26"/>
      <c r="AEC53" s="26"/>
      <c r="AED53" s="26"/>
      <c r="AEE53" s="26"/>
      <c r="AEF53" s="26"/>
      <c r="AEG53" s="26"/>
      <c r="AEH53" s="26"/>
      <c r="AEI53" s="26"/>
      <c r="AEJ53" s="26"/>
      <c r="AEK53" s="26"/>
      <c r="AEL53" s="26"/>
      <c r="AEM53" s="26"/>
      <c r="AEN53" s="26"/>
      <c r="AEO53" s="26"/>
      <c r="AEP53" s="26"/>
      <c r="AEQ53" s="26"/>
      <c r="AER53" s="26"/>
      <c r="AES53" s="26"/>
      <c r="AET53" s="26"/>
      <c r="AEU53" s="26"/>
      <c r="AEV53" s="26"/>
      <c r="AEW53" s="26"/>
      <c r="AEX53" s="26"/>
      <c r="AEY53" s="26"/>
      <c r="AEZ53" s="26"/>
      <c r="AFA53" s="26"/>
      <c r="AFB53" s="26"/>
      <c r="AFC53" s="26"/>
      <c r="AFD53" s="26"/>
      <c r="AFE53" s="26"/>
      <c r="AFF53" s="26"/>
      <c r="AFG53" s="26"/>
      <c r="AFH53" s="26"/>
      <c r="AFI53" s="26"/>
      <c r="AFJ53" s="26"/>
      <c r="AFK53" s="26"/>
      <c r="AFL53" s="26"/>
      <c r="AFM53" s="26"/>
      <c r="AFN53" s="26"/>
      <c r="AFO53" s="26"/>
      <c r="AFP53" s="26"/>
      <c r="AFQ53" s="26"/>
      <c r="AFR53" s="26"/>
      <c r="AFS53" s="26"/>
      <c r="AFT53" s="26"/>
      <c r="AFU53" s="26"/>
      <c r="AFV53" s="26"/>
      <c r="AFW53" s="26"/>
      <c r="AFX53" s="26"/>
      <c r="AFY53" s="26"/>
      <c r="AFZ53" s="26"/>
      <c r="AGA53" s="26"/>
      <c r="AGB53" s="26"/>
      <c r="AGC53" s="26"/>
      <c r="AGD53" s="26"/>
      <c r="AGE53" s="26"/>
      <c r="AGF53" s="26"/>
      <c r="AGG53" s="26"/>
      <c r="AGH53" s="26"/>
      <c r="AGI53" s="26"/>
      <c r="AGJ53" s="26"/>
      <c r="AGK53" s="26"/>
      <c r="AGL53" s="26"/>
      <c r="AGM53" s="26"/>
      <c r="AGN53" s="26"/>
      <c r="AGO53" s="26"/>
      <c r="AGP53" s="26"/>
      <c r="AGQ53" s="26"/>
      <c r="AGR53" s="26"/>
      <c r="AGS53" s="26"/>
      <c r="AGT53" s="26"/>
      <c r="AGU53" s="26"/>
      <c r="AGV53" s="26"/>
      <c r="AGW53" s="26"/>
      <c r="AGX53" s="26"/>
      <c r="AGY53" s="26"/>
      <c r="AGZ53" s="26"/>
      <c r="AHA53" s="26"/>
      <c r="AHB53" s="26"/>
      <c r="AHC53" s="26"/>
      <c r="AHD53" s="26"/>
      <c r="AHE53" s="26"/>
      <c r="AHF53" s="26"/>
      <c r="AHG53" s="26"/>
      <c r="AHH53" s="26"/>
      <c r="AHI53" s="26"/>
      <c r="AHJ53" s="26"/>
      <c r="AHK53" s="26"/>
      <c r="AHL53" s="26"/>
      <c r="AHM53" s="26"/>
      <c r="AHN53" s="26"/>
      <c r="AHO53" s="26"/>
      <c r="AHP53" s="26"/>
      <c r="AHQ53" s="26"/>
      <c r="AHR53" s="26"/>
      <c r="AHS53" s="26"/>
      <c r="AHT53" s="26"/>
      <c r="AHU53" s="26"/>
      <c r="AHV53" s="26"/>
      <c r="AHW53" s="26"/>
      <c r="AHX53" s="26"/>
      <c r="AHY53" s="26"/>
      <c r="AHZ53" s="26"/>
      <c r="AIA53" s="26"/>
      <c r="AIB53" s="26"/>
      <c r="AIC53" s="26"/>
      <c r="AID53" s="26"/>
      <c r="AIE53" s="26"/>
      <c r="AIF53" s="26"/>
      <c r="AIG53" s="26"/>
      <c r="AIH53" s="26"/>
      <c r="AII53" s="26"/>
      <c r="AIJ53" s="26"/>
      <c r="AIK53" s="26"/>
      <c r="AIL53" s="26"/>
      <c r="AIM53" s="26"/>
      <c r="AIN53" s="26"/>
      <c r="AIO53" s="26"/>
      <c r="AIP53" s="26"/>
      <c r="AIQ53" s="26"/>
      <c r="AIR53" s="26"/>
      <c r="AIS53" s="26"/>
      <c r="AIT53" s="26"/>
      <c r="AIU53" s="26"/>
      <c r="AIV53" s="26"/>
      <c r="AIW53" s="26"/>
      <c r="AIX53" s="26"/>
      <c r="AIY53" s="26"/>
      <c r="AIZ53" s="26"/>
      <c r="AJA53" s="26"/>
      <c r="AJB53" s="26"/>
      <c r="AJC53" s="26"/>
      <c r="AJD53" s="26"/>
      <c r="AJE53" s="26"/>
      <c r="AJF53" s="26"/>
      <c r="AJG53" s="26"/>
      <c r="AJH53" s="26"/>
      <c r="AJI53" s="26"/>
      <c r="AJJ53" s="26"/>
      <c r="AJK53" s="26"/>
      <c r="AJL53" s="26"/>
      <c r="AJM53" s="26"/>
      <c r="AJN53" s="26"/>
      <c r="AJO53" s="26"/>
      <c r="AJP53" s="26"/>
      <c r="AJQ53" s="26"/>
      <c r="AJR53" s="26"/>
      <c r="AJS53" s="26"/>
      <c r="AJT53" s="26"/>
      <c r="AJU53" s="26"/>
      <c r="AJV53" s="26"/>
      <c r="AJW53" s="26"/>
      <c r="AJX53" s="26"/>
      <c r="AJY53" s="26"/>
      <c r="AJZ53" s="26"/>
      <c r="AKA53" s="26"/>
      <c r="AKB53" s="26"/>
      <c r="AKC53" s="26"/>
      <c r="AKD53" s="26"/>
      <c r="AKE53" s="26"/>
      <c r="AKF53" s="26"/>
      <c r="AKG53" s="26"/>
      <c r="AKH53" s="26"/>
      <c r="AKI53" s="26"/>
      <c r="AKJ53" s="26"/>
      <c r="AKK53" s="26"/>
      <c r="AKL53" s="26"/>
      <c r="AKM53" s="26"/>
      <c r="AKN53" s="26"/>
      <c r="AKO53" s="26"/>
      <c r="AKP53" s="26"/>
      <c r="AKQ53" s="26"/>
      <c r="AKR53" s="26"/>
    </row>
    <row r="54" spans="1:980" ht="43.5" customHeight="1" x14ac:dyDescent="0.25">
      <c r="A54" s="431" t="s">
        <v>197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17"/>
      <c r="L54" s="117"/>
      <c r="M54" s="45"/>
      <c r="N54" s="238"/>
      <c r="O54" s="238"/>
      <c r="P54" s="238"/>
    </row>
    <row r="55" spans="1:980" s="24" customFormat="1" x14ac:dyDescent="0.25">
      <c r="A55" s="424" t="s">
        <v>133</v>
      </c>
      <c r="B55" s="425" t="s">
        <v>83</v>
      </c>
      <c r="C55" s="426" t="s">
        <v>154</v>
      </c>
      <c r="D55" s="426"/>
      <c r="E55" s="426"/>
      <c r="F55" s="426"/>
      <c r="G55" s="427" t="s">
        <v>134</v>
      </c>
      <c r="H55" s="428" t="s">
        <v>240</v>
      </c>
      <c r="I55" s="429"/>
      <c r="J55" s="430"/>
      <c r="K55" s="428" t="s">
        <v>240</v>
      </c>
      <c r="L55" s="429"/>
      <c r="M55" s="440" t="s">
        <v>264</v>
      </c>
      <c r="N55" s="460" t="s">
        <v>298</v>
      </c>
      <c r="O55" s="239"/>
      <c r="P55" s="239"/>
    </row>
    <row r="56" spans="1:980" s="24" customFormat="1" ht="38.25" x14ac:dyDescent="0.25">
      <c r="A56" s="424"/>
      <c r="B56" s="425"/>
      <c r="C56" s="426"/>
      <c r="D56" s="426"/>
      <c r="E56" s="426"/>
      <c r="F56" s="426"/>
      <c r="G56" s="427"/>
      <c r="H56" s="97" t="s">
        <v>64</v>
      </c>
      <c r="I56" s="97" t="s">
        <v>65</v>
      </c>
      <c r="J56" s="97" t="s">
        <v>66</v>
      </c>
      <c r="K56" s="97" t="s">
        <v>262</v>
      </c>
      <c r="L56" s="97" t="s">
        <v>261</v>
      </c>
      <c r="M56" s="440"/>
      <c r="N56" s="460"/>
      <c r="O56" s="239"/>
      <c r="P56" s="239"/>
    </row>
    <row r="57" spans="1:980" s="24" customFormat="1" ht="37.15" customHeight="1" x14ac:dyDescent="0.25">
      <c r="A57" s="34" t="s">
        <v>273</v>
      </c>
      <c r="B57" s="30" t="s">
        <v>118</v>
      </c>
      <c r="C57" s="432" t="s">
        <v>54</v>
      </c>
      <c r="D57" s="432"/>
      <c r="E57" s="432"/>
      <c r="F57" s="432"/>
      <c r="G57" s="28"/>
      <c r="H57" s="22"/>
      <c r="I57" s="22"/>
      <c r="J57" s="22"/>
      <c r="K57" s="121"/>
      <c r="L57" s="121"/>
      <c r="M57" s="240"/>
      <c r="N57" s="220"/>
      <c r="O57" s="220"/>
      <c r="P57" s="220"/>
    </row>
    <row r="58" spans="1:980" x14ac:dyDescent="0.25">
      <c r="A58" s="34" t="s">
        <v>276</v>
      </c>
      <c r="B58" s="30" t="s">
        <v>198</v>
      </c>
      <c r="C58" s="432" t="s">
        <v>131</v>
      </c>
      <c r="D58" s="432"/>
      <c r="E58" s="432"/>
      <c r="F58" s="432"/>
      <c r="G58" s="28"/>
      <c r="H58" s="22"/>
      <c r="I58" s="22"/>
      <c r="J58" s="22"/>
      <c r="K58" s="121"/>
      <c r="L58" s="121"/>
      <c r="M58" s="240"/>
      <c r="N58" s="220"/>
      <c r="O58" s="220"/>
      <c r="P58" s="220"/>
    </row>
    <row r="59" spans="1:980" x14ac:dyDescent="0.25">
      <c r="A59" s="37" t="s">
        <v>302</v>
      </c>
      <c r="B59" s="43" t="s">
        <v>104</v>
      </c>
      <c r="C59" s="433" t="s">
        <v>105</v>
      </c>
      <c r="D59" s="433"/>
      <c r="E59" s="433"/>
      <c r="F59" s="433"/>
      <c r="G59" s="39">
        <f>SUM(G57:G58)</f>
        <v>0</v>
      </c>
      <c r="H59" s="82"/>
      <c r="I59" s="82"/>
      <c r="J59" s="82"/>
      <c r="K59" s="82"/>
      <c r="L59" s="82"/>
      <c r="M59" s="241">
        <f>SUM(M57:M58)</f>
        <v>0</v>
      </c>
      <c r="N59" s="241">
        <f t="shared" ref="N59" si="3">SUM(N57:N58)</f>
        <v>0</v>
      </c>
      <c r="O59" s="241"/>
      <c r="P59" s="241"/>
    </row>
    <row r="60" spans="1:980" x14ac:dyDescent="0.25">
      <c r="K60" s="116"/>
      <c r="L60" s="116"/>
      <c r="M60" s="61"/>
      <c r="N60" s="219"/>
      <c r="O60" s="219"/>
      <c r="P60" s="219"/>
    </row>
    <row r="61" spans="1:980" x14ac:dyDescent="0.25">
      <c r="A61" s="102"/>
      <c r="B61" s="103" t="s">
        <v>224</v>
      </c>
      <c r="C61" s="436"/>
      <c r="D61" s="436"/>
      <c r="E61" s="436"/>
      <c r="F61" s="436"/>
      <c r="G61" s="242">
        <f>G52+G59</f>
        <v>132701170</v>
      </c>
      <c r="H61" s="162"/>
      <c r="I61" s="162"/>
      <c r="J61" s="125"/>
      <c r="K61" s="162"/>
      <c r="L61" s="162"/>
      <c r="M61" s="243">
        <f>M52+M59</f>
        <v>132701170</v>
      </c>
      <c r="N61" s="243">
        <f t="shared" ref="N61" si="4">N52+N59</f>
        <v>133269625</v>
      </c>
      <c r="O61" s="244"/>
      <c r="P61" s="244"/>
    </row>
  </sheetData>
  <mergeCells count="44">
    <mergeCell ref="C61:F61"/>
    <mergeCell ref="K55:L55"/>
    <mergeCell ref="M55:M56"/>
    <mergeCell ref="N55:N56"/>
    <mergeCell ref="C58:F58"/>
    <mergeCell ref="C59:F59"/>
    <mergeCell ref="C57:F57"/>
    <mergeCell ref="O5:P5"/>
    <mergeCell ref="C34:F34"/>
    <mergeCell ref="C52:F52"/>
    <mergeCell ref="A3:J3"/>
    <mergeCell ref="A4:J4"/>
    <mergeCell ref="M5:M6"/>
    <mergeCell ref="C28:F28"/>
    <mergeCell ref="C32:F32"/>
    <mergeCell ref="C25:F25"/>
    <mergeCell ref="C26:F26"/>
    <mergeCell ref="C31:F31"/>
    <mergeCell ref="C29:F29"/>
    <mergeCell ref="C23:F23"/>
    <mergeCell ref="C24:F24"/>
    <mergeCell ref="C19:F19"/>
    <mergeCell ref="C20:F20"/>
    <mergeCell ref="C21:F21"/>
    <mergeCell ref="N5:N6"/>
    <mergeCell ref="C17:F17"/>
    <mergeCell ref="C18:F18"/>
    <mergeCell ref="K5:L5"/>
    <mergeCell ref="C16:F16"/>
    <mergeCell ref="A1:L1"/>
    <mergeCell ref="C7:F7"/>
    <mergeCell ref="A5:A6"/>
    <mergeCell ref="B5:B6"/>
    <mergeCell ref="C13:F13"/>
    <mergeCell ref="C5:F6"/>
    <mergeCell ref="G5:G6"/>
    <mergeCell ref="H5:J5"/>
    <mergeCell ref="C11:F11"/>
    <mergeCell ref="A54:J54"/>
    <mergeCell ref="A55:A56"/>
    <mergeCell ref="B55:B56"/>
    <mergeCell ref="C55:F56"/>
    <mergeCell ref="G55:G56"/>
    <mergeCell ref="H55:J5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U52"/>
  <sheetViews>
    <sheetView zoomScale="90" zoomScaleNormal="90" workbookViewId="0">
      <selection activeCell="L54" sqref="L54"/>
    </sheetView>
  </sheetViews>
  <sheetFormatPr defaultRowHeight="15" x14ac:dyDescent="0.25"/>
  <cols>
    <col min="1" max="1" width="9.140625" style="36"/>
    <col min="2" max="2" width="59" style="23" customWidth="1"/>
    <col min="3" max="3" width="8.5703125" style="23" customWidth="1"/>
    <col min="4" max="4" width="1.140625" style="23" hidden="1" customWidth="1"/>
    <col min="5" max="6" width="8.85546875" style="23" hidden="1" customWidth="1"/>
    <col min="7" max="7" width="20.28515625" style="33" customWidth="1"/>
    <col min="8" max="8" width="15" style="23" bestFit="1" customWidth="1"/>
    <col min="9" max="9" width="10.85546875" style="23" bestFit="1" customWidth="1"/>
    <col min="10" max="10" width="9.140625" style="23"/>
    <col min="11" max="11" width="16.28515625" style="23" customWidth="1"/>
    <col min="12" max="12" width="16.42578125" style="23" customWidth="1"/>
    <col min="13" max="16384" width="9.140625" style="23"/>
  </cols>
  <sheetData>
    <row r="1" spans="1:983" x14ac:dyDescent="0.25">
      <c r="A1" s="434" t="s">
        <v>283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983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983" ht="22.15" customHeight="1" x14ac:dyDescent="0.25">
      <c r="A3" s="423" t="s">
        <v>42</v>
      </c>
      <c r="B3" s="423"/>
      <c r="C3" s="423"/>
      <c r="D3" s="423"/>
      <c r="E3" s="423"/>
      <c r="F3" s="423"/>
      <c r="G3" s="423"/>
      <c r="H3" s="423"/>
      <c r="I3" s="423"/>
      <c r="J3" s="423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</row>
    <row r="4" spans="1:983" ht="22.15" customHeight="1" x14ac:dyDescent="0.25">
      <c r="A4" s="443" t="s">
        <v>156</v>
      </c>
      <c r="B4" s="444"/>
      <c r="C4" s="444"/>
      <c r="D4" s="444"/>
      <c r="E4" s="444"/>
      <c r="F4" s="444"/>
      <c r="G4" s="444"/>
      <c r="H4" s="444"/>
      <c r="I4" s="444"/>
      <c r="J4" s="444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</row>
    <row r="5" spans="1:983" ht="22.15" customHeight="1" x14ac:dyDescent="0.25">
      <c r="A5" s="424" t="s">
        <v>133</v>
      </c>
      <c r="B5" s="425" t="s">
        <v>83</v>
      </c>
      <c r="C5" s="426" t="s">
        <v>154</v>
      </c>
      <c r="D5" s="426"/>
      <c r="E5" s="426"/>
      <c r="F5" s="426"/>
      <c r="G5" s="427" t="s">
        <v>134</v>
      </c>
      <c r="H5" s="428" t="s">
        <v>240</v>
      </c>
      <c r="I5" s="429"/>
      <c r="J5" s="430"/>
      <c r="K5" s="441" t="s">
        <v>264</v>
      </c>
      <c r="L5" s="441" t="s">
        <v>285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</row>
    <row r="6" spans="1:983" ht="43.5" customHeight="1" x14ac:dyDescent="0.25">
      <c r="A6" s="424"/>
      <c r="B6" s="425"/>
      <c r="C6" s="426"/>
      <c r="D6" s="426"/>
      <c r="E6" s="426"/>
      <c r="F6" s="426"/>
      <c r="G6" s="427"/>
      <c r="H6" s="97" t="s">
        <v>64</v>
      </c>
      <c r="I6" s="97" t="s">
        <v>65</v>
      </c>
      <c r="J6" s="97" t="s">
        <v>66</v>
      </c>
      <c r="K6" s="441"/>
      <c r="L6" s="441"/>
    </row>
    <row r="7" spans="1:983" x14ac:dyDescent="0.25">
      <c r="A7" s="133">
        <v>1</v>
      </c>
      <c r="B7" s="27" t="s">
        <v>136</v>
      </c>
      <c r="C7" s="432" t="s">
        <v>36</v>
      </c>
      <c r="D7" s="432"/>
      <c r="E7" s="432"/>
      <c r="F7" s="432"/>
      <c r="G7" s="28"/>
      <c r="H7" s="6"/>
      <c r="I7" s="6"/>
      <c r="J7" s="6"/>
      <c r="K7" s="157"/>
      <c r="L7" s="157"/>
    </row>
    <row r="8" spans="1:983" ht="23.25" customHeight="1" x14ac:dyDescent="0.25">
      <c r="A8" s="133">
        <f>A7+1</f>
        <v>2</v>
      </c>
      <c r="B8" s="29" t="s">
        <v>109</v>
      </c>
      <c r="C8" s="432" t="s">
        <v>37</v>
      </c>
      <c r="D8" s="432"/>
      <c r="E8" s="432"/>
      <c r="F8" s="432"/>
      <c r="G8" s="28"/>
      <c r="H8" s="6"/>
      <c r="I8" s="6"/>
      <c r="J8" s="6"/>
      <c r="K8" s="157"/>
      <c r="L8" s="157"/>
    </row>
    <row r="9" spans="1:983" ht="28.9" customHeight="1" x14ac:dyDescent="0.25">
      <c r="A9" s="133">
        <f t="shared" ref="A9:A41" si="0">A8+1</f>
        <v>3</v>
      </c>
      <c r="B9" s="29" t="s">
        <v>157</v>
      </c>
      <c r="C9" s="432" t="s">
        <v>158</v>
      </c>
      <c r="D9" s="432"/>
      <c r="E9" s="432"/>
      <c r="F9" s="432"/>
      <c r="G9" s="28"/>
      <c r="H9" s="6"/>
      <c r="I9" s="6"/>
      <c r="J9" s="6"/>
      <c r="K9" s="157"/>
      <c r="L9" s="157"/>
    </row>
    <row r="10" spans="1:983" ht="28.9" customHeight="1" x14ac:dyDescent="0.25">
      <c r="A10" s="133">
        <f t="shared" si="0"/>
        <v>4</v>
      </c>
      <c r="B10" s="29" t="s">
        <v>159</v>
      </c>
      <c r="C10" s="47" t="s">
        <v>160</v>
      </c>
      <c r="D10" s="47"/>
      <c r="E10" s="47"/>
      <c r="F10" s="47"/>
      <c r="G10" s="28"/>
      <c r="H10" s="6"/>
      <c r="I10" s="6"/>
      <c r="J10" s="6"/>
      <c r="K10" s="157"/>
      <c r="L10" s="157"/>
    </row>
    <row r="11" spans="1:983" ht="28.9" customHeight="1" x14ac:dyDescent="0.25">
      <c r="A11" s="133">
        <f t="shared" si="0"/>
        <v>5</v>
      </c>
      <c r="B11" s="29" t="s">
        <v>161</v>
      </c>
      <c r="C11" s="47" t="s">
        <v>38</v>
      </c>
      <c r="D11" s="47"/>
      <c r="E11" s="47"/>
      <c r="F11" s="47"/>
      <c r="G11" s="28"/>
      <c r="H11" s="6"/>
      <c r="I11" s="6"/>
      <c r="J11" s="6"/>
      <c r="K11" s="157"/>
      <c r="L11" s="157"/>
    </row>
    <row r="12" spans="1:983" x14ac:dyDescent="0.25">
      <c r="A12" s="133">
        <f t="shared" si="0"/>
        <v>6</v>
      </c>
      <c r="B12" s="29" t="s">
        <v>140</v>
      </c>
      <c r="C12" s="432" t="s">
        <v>41</v>
      </c>
      <c r="D12" s="432"/>
      <c r="E12" s="432"/>
      <c r="F12" s="432"/>
      <c r="G12" s="28"/>
      <c r="H12" s="6"/>
      <c r="I12" s="6"/>
      <c r="J12" s="6"/>
      <c r="K12" s="157"/>
      <c r="L12" s="157"/>
    </row>
    <row r="13" spans="1:983" x14ac:dyDescent="0.25">
      <c r="A13" s="133">
        <f t="shared" si="0"/>
        <v>7</v>
      </c>
      <c r="B13" s="29" t="s">
        <v>279</v>
      </c>
      <c r="C13" s="208" t="s">
        <v>266</v>
      </c>
      <c r="D13" s="208"/>
      <c r="E13" s="208"/>
      <c r="F13" s="208"/>
      <c r="G13" s="144"/>
      <c r="H13" s="144"/>
      <c r="I13" s="144"/>
      <c r="J13" s="137"/>
      <c r="K13" s="138"/>
      <c r="L13" s="138"/>
    </row>
    <row r="14" spans="1:983" x14ac:dyDescent="0.25">
      <c r="A14" s="133">
        <f t="shared" si="0"/>
        <v>8</v>
      </c>
      <c r="B14" s="29" t="s">
        <v>143</v>
      </c>
      <c r="C14" s="432" t="s">
        <v>130</v>
      </c>
      <c r="D14" s="432"/>
      <c r="E14" s="432"/>
      <c r="F14" s="432"/>
      <c r="G14" s="28"/>
      <c r="H14" s="6"/>
      <c r="I14" s="6"/>
      <c r="J14" s="6"/>
      <c r="K14" s="157"/>
      <c r="L14" s="157"/>
    </row>
    <row r="15" spans="1:983" ht="14.45" customHeight="1" x14ac:dyDescent="0.25">
      <c r="A15" s="133">
        <f t="shared" si="0"/>
        <v>9</v>
      </c>
      <c r="B15" s="29" t="s">
        <v>145</v>
      </c>
      <c r="C15" s="432" t="s">
        <v>5</v>
      </c>
      <c r="D15" s="432"/>
      <c r="E15" s="432"/>
      <c r="F15" s="432"/>
      <c r="G15" s="28"/>
      <c r="H15" s="6"/>
      <c r="I15" s="6"/>
      <c r="J15" s="6"/>
      <c r="K15" s="157"/>
      <c r="L15" s="157"/>
    </row>
    <row r="16" spans="1:983" ht="22.5" customHeight="1" x14ac:dyDescent="0.25">
      <c r="A16" s="134">
        <f t="shared" si="0"/>
        <v>10</v>
      </c>
      <c r="B16" s="38" t="s">
        <v>164</v>
      </c>
      <c r="C16" s="433" t="s">
        <v>75</v>
      </c>
      <c r="D16" s="433"/>
      <c r="E16" s="433"/>
      <c r="F16" s="433"/>
      <c r="G16" s="39">
        <f>SUM(G7:G15)</f>
        <v>0</v>
      </c>
      <c r="H16" s="82"/>
      <c r="I16" s="82"/>
      <c r="J16" s="82"/>
      <c r="K16" s="135">
        <v>0</v>
      </c>
      <c r="L16" s="135">
        <v>0</v>
      </c>
    </row>
    <row r="17" spans="1:12" s="24" customFormat="1" ht="30" customHeight="1" x14ac:dyDescent="0.25">
      <c r="A17" s="133">
        <f t="shared" si="0"/>
        <v>11</v>
      </c>
      <c r="B17" s="29" t="s">
        <v>146</v>
      </c>
      <c r="C17" s="432" t="s">
        <v>70</v>
      </c>
      <c r="D17" s="432"/>
      <c r="E17" s="432"/>
      <c r="F17" s="432"/>
      <c r="G17" s="28"/>
      <c r="H17" s="22"/>
      <c r="I17" s="22"/>
      <c r="J17" s="22"/>
      <c r="K17" s="155"/>
      <c r="L17" s="155"/>
    </row>
    <row r="18" spans="1:12" s="24" customFormat="1" ht="23.45" customHeight="1" x14ac:dyDescent="0.25">
      <c r="A18" s="134">
        <f t="shared" si="0"/>
        <v>12</v>
      </c>
      <c r="B18" s="38" t="s">
        <v>165</v>
      </c>
      <c r="C18" s="433" t="s">
        <v>82</v>
      </c>
      <c r="D18" s="433"/>
      <c r="E18" s="433"/>
      <c r="F18" s="433"/>
      <c r="G18" s="39">
        <f>SUM(G17)</f>
        <v>0</v>
      </c>
      <c r="H18" s="82"/>
      <c r="I18" s="82"/>
      <c r="J18" s="82"/>
      <c r="K18" s="135">
        <f>SUM(K17)</f>
        <v>0</v>
      </c>
      <c r="L18" s="135">
        <f>SUM(L17)</f>
        <v>0</v>
      </c>
    </row>
    <row r="19" spans="1:12" x14ac:dyDescent="0.25">
      <c r="A19" s="133">
        <f t="shared" si="0"/>
        <v>13</v>
      </c>
      <c r="B19" s="29" t="s">
        <v>147</v>
      </c>
      <c r="C19" s="432" t="s">
        <v>2</v>
      </c>
      <c r="D19" s="432"/>
      <c r="E19" s="432"/>
      <c r="F19" s="432"/>
      <c r="G19" s="28"/>
      <c r="H19" s="6"/>
      <c r="I19" s="6"/>
      <c r="J19" s="6"/>
      <c r="K19" s="157"/>
      <c r="L19" s="157"/>
    </row>
    <row r="20" spans="1:12" x14ac:dyDescent="0.25">
      <c r="A20" s="133">
        <f t="shared" si="0"/>
        <v>14</v>
      </c>
      <c r="B20" s="29" t="s">
        <v>148</v>
      </c>
      <c r="C20" s="432" t="s">
        <v>4</v>
      </c>
      <c r="D20" s="432"/>
      <c r="E20" s="432"/>
      <c r="F20" s="432"/>
      <c r="G20" s="28"/>
      <c r="H20" s="6"/>
      <c r="I20" s="6"/>
      <c r="J20" s="6"/>
      <c r="K20" s="157"/>
      <c r="L20" s="157"/>
    </row>
    <row r="21" spans="1:12" x14ac:dyDescent="0.25">
      <c r="A21" s="133">
        <f t="shared" si="0"/>
        <v>15</v>
      </c>
      <c r="B21" s="29" t="s">
        <v>149</v>
      </c>
      <c r="C21" s="432" t="s">
        <v>3</v>
      </c>
      <c r="D21" s="432"/>
      <c r="E21" s="432"/>
      <c r="F21" s="432"/>
      <c r="G21" s="28"/>
      <c r="H21" s="6"/>
      <c r="I21" s="6"/>
      <c r="J21" s="6"/>
      <c r="K21" s="157"/>
      <c r="L21" s="157"/>
    </row>
    <row r="22" spans="1:12" x14ac:dyDescent="0.25">
      <c r="A22" s="133">
        <f t="shared" si="0"/>
        <v>16</v>
      </c>
      <c r="B22" s="29" t="s">
        <v>150</v>
      </c>
      <c r="C22" s="432" t="s">
        <v>51</v>
      </c>
      <c r="D22" s="432"/>
      <c r="E22" s="432"/>
      <c r="F22" s="432"/>
      <c r="G22" s="28"/>
      <c r="H22" s="6"/>
      <c r="I22" s="6"/>
      <c r="J22" s="6"/>
      <c r="K22" s="157"/>
      <c r="L22" s="157"/>
    </row>
    <row r="23" spans="1:12" x14ac:dyDescent="0.25">
      <c r="A23" s="134">
        <f t="shared" si="0"/>
        <v>17</v>
      </c>
      <c r="B23" s="38" t="s">
        <v>167</v>
      </c>
      <c r="C23" s="433" t="s">
        <v>77</v>
      </c>
      <c r="D23" s="433"/>
      <c r="E23" s="433"/>
      <c r="F23" s="433"/>
      <c r="G23" s="39">
        <f>SUM(G19:G22)</f>
        <v>0</v>
      </c>
      <c r="H23" s="82"/>
      <c r="I23" s="82"/>
      <c r="J23" s="82"/>
      <c r="K23" s="135">
        <f>SUM(K19:K22)</f>
        <v>0</v>
      </c>
      <c r="L23" s="135"/>
    </row>
    <row r="24" spans="1:12" x14ac:dyDescent="0.25">
      <c r="A24" s="133">
        <f t="shared" si="0"/>
        <v>18</v>
      </c>
      <c r="B24" s="30" t="s">
        <v>113</v>
      </c>
      <c r="C24" s="432" t="s">
        <v>55</v>
      </c>
      <c r="D24" s="432"/>
      <c r="E24" s="432"/>
      <c r="F24" s="432"/>
      <c r="G24" s="28"/>
      <c r="H24" s="6"/>
      <c r="I24" s="6"/>
      <c r="J24" s="6"/>
      <c r="K24" s="157"/>
      <c r="L24" s="157"/>
    </row>
    <row r="25" spans="1:12" x14ac:dyDescent="0.25">
      <c r="A25" s="133">
        <f t="shared" si="0"/>
        <v>19</v>
      </c>
      <c r="B25" s="30" t="s">
        <v>111</v>
      </c>
      <c r="C25" s="432" t="s">
        <v>7</v>
      </c>
      <c r="D25" s="432"/>
      <c r="E25" s="432"/>
      <c r="F25" s="432"/>
      <c r="G25" s="28">
        <f>[1]Bev.Óvoda!$E$39</f>
        <v>12343646</v>
      </c>
      <c r="H25" s="28">
        <f>[2]Bev.Óvoda!$E$21</f>
        <v>731260</v>
      </c>
      <c r="I25" s="28">
        <f>[2]Bev.Óvoda!$E$13+[2]Bev.Óvoda!$E$27</f>
        <v>11612386</v>
      </c>
      <c r="J25" s="6"/>
      <c r="K25" s="174">
        <v>12343646</v>
      </c>
      <c r="L25" s="157">
        <v>12868531</v>
      </c>
    </row>
    <row r="26" spans="1:12" x14ac:dyDescent="0.25">
      <c r="A26" s="133">
        <f t="shared" si="0"/>
        <v>20</v>
      </c>
      <c r="B26" s="30" t="s">
        <v>114</v>
      </c>
      <c r="C26" s="432" t="s">
        <v>40</v>
      </c>
      <c r="D26" s="432"/>
      <c r="E26" s="432"/>
      <c r="F26" s="432"/>
      <c r="G26" s="28"/>
      <c r="H26" s="6"/>
      <c r="I26" s="22"/>
      <c r="J26" s="6"/>
      <c r="K26" s="157"/>
      <c r="L26" s="157"/>
    </row>
    <row r="27" spans="1:12" x14ac:dyDescent="0.25">
      <c r="A27" s="133">
        <f t="shared" si="0"/>
        <v>21</v>
      </c>
      <c r="B27" s="30" t="s">
        <v>112</v>
      </c>
      <c r="C27" s="432" t="s">
        <v>0</v>
      </c>
      <c r="D27" s="432"/>
      <c r="E27" s="432"/>
      <c r="F27" s="432"/>
      <c r="G27" s="28"/>
      <c r="H27" s="6"/>
      <c r="I27" s="6"/>
      <c r="J27" s="6"/>
      <c r="K27" s="157"/>
      <c r="L27" s="157"/>
    </row>
    <row r="28" spans="1:12" x14ac:dyDescent="0.25">
      <c r="A28" s="133">
        <f t="shared" si="0"/>
        <v>22</v>
      </c>
      <c r="B28" s="30" t="s">
        <v>115</v>
      </c>
      <c r="C28" s="432" t="s">
        <v>27</v>
      </c>
      <c r="D28" s="432"/>
      <c r="E28" s="432"/>
      <c r="F28" s="432"/>
      <c r="G28" s="28">
        <f>[1]Bev.Óvoda!$E$40</f>
        <v>14155258</v>
      </c>
      <c r="H28" s="28">
        <f>[2]Bev.Óvoda!$E$14+[2]Bev.Óvoda!$E$20</f>
        <v>14155258</v>
      </c>
      <c r="I28" s="6"/>
      <c r="J28" s="6"/>
      <c r="K28" s="157">
        <v>14155258</v>
      </c>
      <c r="L28" s="157">
        <v>13630373</v>
      </c>
    </row>
    <row r="29" spans="1:12" x14ac:dyDescent="0.25">
      <c r="A29" s="133">
        <f t="shared" si="0"/>
        <v>23</v>
      </c>
      <c r="B29" s="30" t="s">
        <v>32</v>
      </c>
      <c r="C29" s="432" t="s">
        <v>31</v>
      </c>
      <c r="D29" s="432"/>
      <c r="E29" s="432"/>
      <c r="F29" s="432"/>
      <c r="G29" s="28">
        <f>[1]Bev.Óvoda!$E$41</f>
        <v>7154706</v>
      </c>
      <c r="H29" s="28">
        <v>4019362</v>
      </c>
      <c r="I29" s="28">
        <v>3135344</v>
      </c>
      <c r="J29" s="6"/>
      <c r="K29" s="157">
        <v>7154706</v>
      </c>
      <c r="L29" s="157">
        <v>7154706</v>
      </c>
    </row>
    <row r="30" spans="1:12" x14ac:dyDescent="0.25">
      <c r="A30" s="133">
        <f t="shared" si="0"/>
        <v>24</v>
      </c>
      <c r="B30" s="203" t="s">
        <v>295</v>
      </c>
      <c r="C30" s="204" t="s">
        <v>296</v>
      </c>
      <c r="D30" s="208"/>
      <c r="E30" s="208"/>
      <c r="F30" s="208"/>
      <c r="G30" s="28"/>
      <c r="H30" s="28"/>
      <c r="I30" s="28"/>
      <c r="J30" s="6"/>
      <c r="K30" s="157"/>
      <c r="L30" s="157">
        <v>40656</v>
      </c>
    </row>
    <row r="31" spans="1:12" x14ac:dyDescent="0.25">
      <c r="A31" s="133">
        <f t="shared" si="0"/>
        <v>25</v>
      </c>
      <c r="B31" s="203" t="s">
        <v>288</v>
      </c>
      <c r="C31" s="204" t="s">
        <v>289</v>
      </c>
      <c r="D31" s="123"/>
      <c r="E31" s="123"/>
      <c r="F31" s="123"/>
      <c r="G31" s="144"/>
      <c r="H31" s="144"/>
      <c r="I31" s="144"/>
      <c r="J31" s="137"/>
      <c r="K31" s="138"/>
      <c r="L31" s="138">
        <v>8009</v>
      </c>
    </row>
    <row r="32" spans="1:12" x14ac:dyDescent="0.25">
      <c r="A32" s="133">
        <f t="shared" si="0"/>
        <v>26</v>
      </c>
      <c r="B32" s="203" t="s">
        <v>297</v>
      </c>
      <c r="C32" s="204" t="s">
        <v>265</v>
      </c>
      <c r="D32" s="208"/>
      <c r="E32" s="208"/>
      <c r="F32" s="208"/>
      <c r="G32" s="144"/>
      <c r="H32" s="144"/>
      <c r="I32" s="144"/>
      <c r="J32" s="137"/>
      <c r="K32" s="138"/>
      <c r="L32" s="138">
        <v>6</v>
      </c>
    </row>
    <row r="33" spans="1:983" x14ac:dyDescent="0.25">
      <c r="A33" s="134">
        <f t="shared" si="0"/>
        <v>27</v>
      </c>
      <c r="B33" s="40" t="s">
        <v>173</v>
      </c>
      <c r="C33" s="433" t="s">
        <v>78</v>
      </c>
      <c r="D33" s="433"/>
      <c r="E33" s="433"/>
      <c r="F33" s="433"/>
      <c r="G33" s="39">
        <f>SUM(G24:G29)</f>
        <v>33653610</v>
      </c>
      <c r="H33" s="39">
        <f>SUM(H24:H29)</f>
        <v>18905880</v>
      </c>
      <c r="I33" s="39">
        <f>SUM(I24:I29)</f>
        <v>14747730</v>
      </c>
      <c r="J33" s="82"/>
      <c r="K33" s="135">
        <f>SUM(K24:K31)</f>
        <v>33653610</v>
      </c>
      <c r="L33" s="135">
        <f>SUM(L24:L32)</f>
        <v>33702281</v>
      </c>
    </row>
    <row r="34" spans="1:983" x14ac:dyDescent="0.25">
      <c r="A34" s="133">
        <f t="shared" si="0"/>
        <v>28</v>
      </c>
      <c r="B34" s="49" t="s">
        <v>226</v>
      </c>
      <c r="C34" s="79" t="s">
        <v>225</v>
      </c>
      <c r="D34" s="48"/>
      <c r="E34" s="48"/>
      <c r="F34" s="48"/>
      <c r="G34" s="42"/>
      <c r="H34" s="6"/>
      <c r="I34" s="6"/>
      <c r="J34" s="6"/>
      <c r="K34" s="157"/>
      <c r="L34" s="157"/>
    </row>
    <row r="35" spans="1:983" x14ac:dyDescent="0.25">
      <c r="A35" s="134">
        <f t="shared" si="0"/>
        <v>29</v>
      </c>
      <c r="B35" s="40" t="s">
        <v>63</v>
      </c>
      <c r="C35" s="124" t="s">
        <v>225</v>
      </c>
      <c r="D35" s="124"/>
      <c r="E35" s="124"/>
      <c r="F35" s="124"/>
      <c r="G35" s="39"/>
      <c r="H35" s="82"/>
      <c r="I35" s="82"/>
      <c r="J35" s="82"/>
      <c r="K35" s="135">
        <f>SUM(K34)</f>
        <v>0</v>
      </c>
      <c r="L35" s="135">
        <f>SUM(L34)</f>
        <v>0</v>
      </c>
    </row>
    <row r="36" spans="1:983" ht="24.75" customHeight="1" x14ac:dyDescent="0.25">
      <c r="A36" s="133">
        <f t="shared" si="0"/>
        <v>30</v>
      </c>
      <c r="B36" s="29" t="s">
        <v>151</v>
      </c>
      <c r="C36" s="432" t="s">
        <v>152</v>
      </c>
      <c r="D36" s="432"/>
      <c r="E36" s="432"/>
      <c r="F36" s="432"/>
      <c r="G36" s="28"/>
      <c r="H36" s="6"/>
      <c r="I36" s="6"/>
      <c r="J36" s="6"/>
      <c r="K36" s="157"/>
      <c r="L36" s="157"/>
    </row>
    <row r="37" spans="1:983" ht="24.75" customHeight="1" x14ac:dyDescent="0.25">
      <c r="A37" s="133">
        <f t="shared" si="0"/>
        <v>31</v>
      </c>
      <c r="B37" s="203" t="s">
        <v>291</v>
      </c>
      <c r="C37" s="208" t="s">
        <v>292</v>
      </c>
      <c r="D37" s="208"/>
      <c r="E37" s="208"/>
      <c r="F37" s="208"/>
      <c r="G37" s="136"/>
      <c r="H37" s="136"/>
      <c r="I37" s="136"/>
      <c r="J37" s="156"/>
      <c r="K37" s="157"/>
      <c r="L37" s="157"/>
    </row>
    <row r="38" spans="1:983" x14ac:dyDescent="0.25">
      <c r="A38" s="134">
        <f t="shared" si="0"/>
        <v>32</v>
      </c>
      <c r="B38" s="38" t="s">
        <v>174</v>
      </c>
      <c r="C38" s="433" t="s">
        <v>85</v>
      </c>
      <c r="D38" s="433"/>
      <c r="E38" s="433"/>
      <c r="F38" s="433"/>
      <c r="G38" s="39">
        <f>SUM(G36)</f>
        <v>0</v>
      </c>
      <c r="H38" s="82"/>
      <c r="I38" s="82"/>
      <c r="J38" s="82"/>
      <c r="K38" s="135">
        <f>SUM(K36)</f>
        <v>0</v>
      </c>
      <c r="L38" s="135">
        <f>SUM(L36)</f>
        <v>0</v>
      </c>
    </row>
    <row r="39" spans="1:983" x14ac:dyDescent="0.25">
      <c r="A39" s="133">
        <f t="shared" si="0"/>
        <v>33</v>
      </c>
      <c r="B39" s="29" t="s">
        <v>175</v>
      </c>
      <c r="C39" s="48" t="s">
        <v>110</v>
      </c>
      <c r="D39" s="48"/>
      <c r="E39" s="48"/>
      <c r="F39" s="48"/>
      <c r="G39" s="42"/>
      <c r="H39" s="6"/>
      <c r="I39" s="6"/>
      <c r="J39" s="6"/>
      <c r="K39" s="157"/>
      <c r="L39" s="157">
        <v>15000</v>
      </c>
    </row>
    <row r="40" spans="1:983" s="32" customFormat="1" ht="28.9" customHeight="1" x14ac:dyDescent="0.2">
      <c r="A40" s="134">
        <f t="shared" si="0"/>
        <v>34</v>
      </c>
      <c r="B40" s="38" t="s">
        <v>88</v>
      </c>
      <c r="C40" s="433" t="s">
        <v>89</v>
      </c>
      <c r="D40" s="433"/>
      <c r="E40" s="433"/>
      <c r="F40" s="433"/>
      <c r="G40" s="39">
        <f>SUM(G39)</f>
        <v>0</v>
      </c>
      <c r="H40" s="82"/>
      <c r="I40" s="82"/>
      <c r="J40" s="82"/>
      <c r="K40" s="135">
        <f>SUM(K39)</f>
        <v>0</v>
      </c>
      <c r="L40" s="135">
        <f>SUM(L39)</f>
        <v>15000</v>
      </c>
    </row>
    <row r="41" spans="1:983" ht="37.15" customHeight="1" x14ac:dyDescent="0.25">
      <c r="A41" s="134">
        <f t="shared" si="0"/>
        <v>35</v>
      </c>
      <c r="B41" s="43" t="s">
        <v>176</v>
      </c>
      <c r="C41" s="433" t="s">
        <v>153</v>
      </c>
      <c r="D41" s="433"/>
      <c r="E41" s="433"/>
      <c r="F41" s="433"/>
      <c r="G41" s="39">
        <f>G16+G18+G23+G33+G38+G40</f>
        <v>33653610</v>
      </c>
      <c r="H41" s="39">
        <f>H40+H38+H35+H33+H23+H18+H16</f>
        <v>18905880</v>
      </c>
      <c r="I41" s="39">
        <f>I40+I38+I35+I33+I23+I18+I16</f>
        <v>14747730</v>
      </c>
      <c r="J41" s="82"/>
      <c r="K41" s="135">
        <f>K16+K18+K23+K33+K35+K38+K40</f>
        <v>33653610</v>
      </c>
      <c r="L41" s="135">
        <f>L16+L18+L23+L33+L35+L38+L40</f>
        <v>33717281</v>
      </c>
    </row>
    <row r="42" spans="1:983" x14ac:dyDescent="0.25">
      <c r="A42" s="35"/>
    </row>
    <row r="43" spans="1:983" s="24" customFormat="1" ht="22.15" customHeight="1" x14ac:dyDescent="0.25">
      <c r="A43" s="431" t="s">
        <v>177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  <c r="IW43" s="45"/>
      <c r="IX43" s="45"/>
      <c r="IY43" s="45"/>
      <c r="IZ43" s="45"/>
      <c r="JA43" s="45"/>
      <c r="JB43" s="45"/>
      <c r="JC43" s="45"/>
      <c r="JD43" s="45"/>
      <c r="JE43" s="45"/>
      <c r="JF43" s="45"/>
      <c r="JG43" s="45"/>
      <c r="JH43" s="45"/>
      <c r="JI43" s="45"/>
      <c r="JJ43" s="45"/>
      <c r="JK43" s="45"/>
      <c r="JL43" s="45"/>
      <c r="JM43" s="45"/>
      <c r="JN43" s="45"/>
      <c r="JO43" s="45"/>
      <c r="JP43" s="45"/>
      <c r="JQ43" s="45"/>
      <c r="JR43" s="45"/>
      <c r="JS43" s="45"/>
      <c r="JT43" s="45"/>
      <c r="JU43" s="45"/>
      <c r="JV43" s="45"/>
      <c r="JW43" s="45"/>
      <c r="JX43" s="45"/>
      <c r="JY43" s="45"/>
      <c r="JZ43" s="45"/>
      <c r="KA43" s="45"/>
      <c r="KB43" s="45"/>
      <c r="KC43" s="45"/>
      <c r="KD43" s="45"/>
      <c r="KE43" s="45"/>
      <c r="KF43" s="45"/>
      <c r="KG43" s="45"/>
      <c r="KH43" s="45"/>
      <c r="KI43" s="45"/>
      <c r="KJ43" s="45"/>
      <c r="KK43" s="45"/>
      <c r="KL43" s="45"/>
      <c r="KM43" s="45"/>
      <c r="KN43" s="45"/>
      <c r="KO43" s="45"/>
      <c r="KP43" s="45"/>
      <c r="KQ43" s="45"/>
      <c r="KR43" s="45"/>
      <c r="KS43" s="45"/>
      <c r="KT43" s="45"/>
      <c r="KU43" s="45"/>
      <c r="KV43" s="45"/>
      <c r="KW43" s="45"/>
      <c r="KX43" s="45"/>
      <c r="KY43" s="45"/>
      <c r="KZ43" s="45"/>
      <c r="LA43" s="45"/>
      <c r="LB43" s="45"/>
      <c r="LC43" s="45"/>
      <c r="LD43" s="45"/>
      <c r="LE43" s="45"/>
      <c r="LF43" s="45"/>
      <c r="LG43" s="45"/>
      <c r="LH43" s="45"/>
      <c r="LI43" s="45"/>
      <c r="LJ43" s="45"/>
      <c r="LK43" s="45"/>
      <c r="LL43" s="45"/>
      <c r="LM43" s="45"/>
      <c r="LN43" s="45"/>
      <c r="LO43" s="45"/>
      <c r="LP43" s="45"/>
      <c r="LQ43" s="45"/>
      <c r="LR43" s="45"/>
      <c r="LS43" s="45"/>
      <c r="LT43" s="45"/>
      <c r="LU43" s="45"/>
      <c r="LV43" s="45"/>
      <c r="LW43" s="45"/>
      <c r="LX43" s="45"/>
      <c r="LY43" s="45"/>
      <c r="LZ43" s="45"/>
      <c r="MA43" s="45"/>
      <c r="MB43" s="45"/>
      <c r="MC43" s="45"/>
      <c r="MD43" s="45"/>
      <c r="ME43" s="45"/>
      <c r="MF43" s="45"/>
      <c r="MG43" s="45"/>
      <c r="MH43" s="45"/>
      <c r="MI43" s="45"/>
      <c r="MJ43" s="45"/>
      <c r="MK43" s="45"/>
      <c r="ML43" s="45"/>
      <c r="MM43" s="45"/>
      <c r="MN43" s="45"/>
      <c r="MO43" s="45"/>
      <c r="MP43" s="45"/>
      <c r="MQ43" s="45"/>
      <c r="MR43" s="45"/>
      <c r="MS43" s="45"/>
      <c r="MT43" s="45"/>
      <c r="MU43" s="45"/>
      <c r="MV43" s="45"/>
      <c r="MW43" s="45"/>
      <c r="MX43" s="45"/>
      <c r="MY43" s="45"/>
      <c r="MZ43" s="45"/>
      <c r="NA43" s="45"/>
      <c r="NB43" s="45"/>
      <c r="NC43" s="45"/>
      <c r="ND43" s="45"/>
      <c r="NE43" s="45"/>
      <c r="NF43" s="45"/>
      <c r="NG43" s="45"/>
      <c r="NH43" s="45"/>
      <c r="NI43" s="45"/>
      <c r="NJ43" s="45"/>
      <c r="NK43" s="45"/>
      <c r="NL43" s="45"/>
      <c r="NM43" s="45"/>
      <c r="NN43" s="45"/>
      <c r="NO43" s="45"/>
      <c r="NP43" s="45"/>
      <c r="NQ43" s="45"/>
      <c r="NR43" s="45"/>
      <c r="NS43" s="45"/>
      <c r="NT43" s="45"/>
      <c r="NU43" s="45"/>
      <c r="NV43" s="45"/>
      <c r="NW43" s="45"/>
      <c r="NX43" s="45"/>
      <c r="NY43" s="45"/>
      <c r="NZ43" s="45"/>
      <c r="OA43" s="45"/>
      <c r="OB43" s="45"/>
      <c r="OC43" s="45"/>
      <c r="OD43" s="45"/>
      <c r="OE43" s="45"/>
      <c r="OF43" s="45"/>
      <c r="OG43" s="45"/>
      <c r="OH43" s="45"/>
      <c r="OI43" s="45"/>
      <c r="OJ43" s="45"/>
      <c r="OK43" s="45"/>
      <c r="OL43" s="45"/>
      <c r="OM43" s="45"/>
      <c r="ON43" s="45"/>
      <c r="OO43" s="45"/>
      <c r="OP43" s="45"/>
      <c r="OQ43" s="45"/>
      <c r="OR43" s="45"/>
      <c r="OS43" s="45"/>
      <c r="OT43" s="45"/>
      <c r="OU43" s="45"/>
      <c r="OV43" s="45"/>
      <c r="OW43" s="45"/>
      <c r="OX43" s="45"/>
      <c r="OY43" s="45"/>
      <c r="OZ43" s="45"/>
      <c r="PA43" s="45"/>
      <c r="PB43" s="45"/>
      <c r="PC43" s="45"/>
      <c r="PD43" s="45"/>
      <c r="PE43" s="45"/>
      <c r="PF43" s="45"/>
      <c r="PG43" s="45"/>
      <c r="PH43" s="45"/>
      <c r="PI43" s="45"/>
      <c r="PJ43" s="45"/>
      <c r="PK43" s="45"/>
      <c r="PL43" s="45"/>
      <c r="PM43" s="45"/>
      <c r="PN43" s="45"/>
      <c r="PO43" s="45"/>
      <c r="PP43" s="45"/>
      <c r="PQ43" s="45"/>
      <c r="PR43" s="45"/>
      <c r="PS43" s="45"/>
      <c r="PT43" s="45"/>
      <c r="PU43" s="45"/>
      <c r="PV43" s="45"/>
      <c r="PW43" s="45"/>
      <c r="PX43" s="45"/>
      <c r="PY43" s="45"/>
      <c r="PZ43" s="45"/>
      <c r="QA43" s="45"/>
      <c r="QB43" s="45"/>
      <c r="QC43" s="45"/>
      <c r="QD43" s="45"/>
      <c r="QE43" s="45"/>
      <c r="QF43" s="45"/>
      <c r="QG43" s="45"/>
      <c r="QH43" s="45"/>
      <c r="QI43" s="45"/>
      <c r="QJ43" s="45"/>
      <c r="QK43" s="45"/>
      <c r="QL43" s="45"/>
      <c r="QM43" s="45"/>
      <c r="QN43" s="45"/>
      <c r="QO43" s="45"/>
      <c r="QP43" s="45"/>
      <c r="QQ43" s="45"/>
      <c r="QR43" s="45"/>
      <c r="QS43" s="45"/>
      <c r="QT43" s="45"/>
      <c r="QU43" s="45"/>
      <c r="QV43" s="45"/>
      <c r="QW43" s="45"/>
      <c r="QX43" s="45"/>
      <c r="QY43" s="45"/>
      <c r="QZ43" s="45"/>
      <c r="RA43" s="45"/>
      <c r="RB43" s="45"/>
      <c r="RC43" s="45"/>
      <c r="RD43" s="45"/>
      <c r="RE43" s="45"/>
      <c r="RF43" s="45"/>
      <c r="RG43" s="45"/>
      <c r="RH43" s="45"/>
      <c r="RI43" s="45"/>
      <c r="RJ43" s="45"/>
      <c r="RK43" s="45"/>
      <c r="RL43" s="45"/>
      <c r="RM43" s="45"/>
      <c r="RN43" s="45"/>
      <c r="RO43" s="45"/>
      <c r="RP43" s="45"/>
      <c r="RQ43" s="45"/>
      <c r="RR43" s="45"/>
      <c r="RS43" s="45"/>
      <c r="RT43" s="45"/>
      <c r="RU43" s="45"/>
      <c r="RV43" s="45"/>
      <c r="RW43" s="45"/>
      <c r="RX43" s="45"/>
      <c r="RY43" s="45"/>
      <c r="RZ43" s="45"/>
      <c r="SA43" s="45"/>
      <c r="SB43" s="45"/>
      <c r="SC43" s="45"/>
      <c r="SD43" s="45"/>
      <c r="SE43" s="45"/>
      <c r="SF43" s="45"/>
      <c r="SG43" s="45"/>
      <c r="SH43" s="45"/>
      <c r="SI43" s="45"/>
      <c r="SJ43" s="45"/>
      <c r="SK43" s="45"/>
      <c r="SL43" s="45"/>
      <c r="SM43" s="45"/>
      <c r="SN43" s="45"/>
      <c r="SO43" s="45"/>
      <c r="SP43" s="45"/>
      <c r="SQ43" s="45"/>
      <c r="SR43" s="45"/>
      <c r="SS43" s="45"/>
      <c r="ST43" s="45"/>
      <c r="SU43" s="45"/>
      <c r="SV43" s="45"/>
      <c r="SW43" s="45"/>
      <c r="SX43" s="45"/>
      <c r="SY43" s="45"/>
      <c r="SZ43" s="45"/>
      <c r="TA43" s="45"/>
      <c r="TB43" s="45"/>
      <c r="TC43" s="45"/>
      <c r="TD43" s="45"/>
      <c r="TE43" s="45"/>
      <c r="TF43" s="45"/>
      <c r="TG43" s="45"/>
      <c r="TH43" s="45"/>
      <c r="TI43" s="45"/>
      <c r="TJ43" s="45"/>
      <c r="TK43" s="45"/>
      <c r="TL43" s="45"/>
      <c r="TM43" s="45"/>
      <c r="TN43" s="45"/>
      <c r="TO43" s="45"/>
      <c r="TP43" s="45"/>
      <c r="TQ43" s="45"/>
      <c r="TR43" s="45"/>
      <c r="TS43" s="45"/>
      <c r="TT43" s="45"/>
      <c r="TU43" s="45"/>
      <c r="TV43" s="45"/>
      <c r="TW43" s="45"/>
      <c r="TX43" s="45"/>
      <c r="TY43" s="45"/>
      <c r="TZ43" s="45"/>
      <c r="UA43" s="45"/>
      <c r="UB43" s="45"/>
      <c r="UC43" s="45"/>
      <c r="UD43" s="45"/>
      <c r="UE43" s="45"/>
      <c r="UF43" s="45"/>
      <c r="UG43" s="45"/>
      <c r="UH43" s="45"/>
      <c r="UI43" s="45"/>
      <c r="UJ43" s="45"/>
      <c r="UK43" s="45"/>
      <c r="UL43" s="45"/>
      <c r="UM43" s="45"/>
      <c r="UN43" s="45"/>
      <c r="UO43" s="45"/>
      <c r="UP43" s="45"/>
      <c r="UQ43" s="45"/>
      <c r="UR43" s="45"/>
      <c r="US43" s="45"/>
      <c r="UT43" s="45"/>
      <c r="UU43" s="45"/>
      <c r="UV43" s="45"/>
      <c r="UW43" s="45"/>
      <c r="UX43" s="45"/>
      <c r="UY43" s="45"/>
      <c r="UZ43" s="45"/>
      <c r="VA43" s="45"/>
      <c r="VB43" s="45"/>
      <c r="VC43" s="45"/>
      <c r="VD43" s="45"/>
      <c r="VE43" s="45"/>
      <c r="VF43" s="45"/>
      <c r="VG43" s="45"/>
      <c r="VH43" s="45"/>
      <c r="VI43" s="45"/>
      <c r="VJ43" s="45"/>
      <c r="VK43" s="45"/>
      <c r="VL43" s="45"/>
      <c r="VM43" s="45"/>
      <c r="VN43" s="45"/>
      <c r="VO43" s="45"/>
      <c r="VP43" s="45"/>
      <c r="VQ43" s="45"/>
      <c r="VR43" s="45"/>
      <c r="VS43" s="45"/>
      <c r="VT43" s="45"/>
      <c r="VU43" s="45"/>
      <c r="VV43" s="45"/>
      <c r="VW43" s="45"/>
      <c r="VX43" s="45"/>
      <c r="VY43" s="45"/>
      <c r="VZ43" s="45"/>
      <c r="WA43" s="45"/>
      <c r="WB43" s="45"/>
      <c r="WC43" s="45"/>
      <c r="WD43" s="45"/>
      <c r="WE43" s="45"/>
      <c r="WF43" s="45"/>
      <c r="WG43" s="45"/>
      <c r="WH43" s="45"/>
      <c r="WI43" s="45"/>
      <c r="WJ43" s="45"/>
      <c r="WK43" s="45"/>
      <c r="WL43" s="45"/>
      <c r="WM43" s="45"/>
      <c r="WN43" s="45"/>
      <c r="WO43" s="45"/>
      <c r="WP43" s="45"/>
      <c r="WQ43" s="45"/>
      <c r="WR43" s="45"/>
      <c r="WS43" s="45"/>
      <c r="WT43" s="45"/>
      <c r="WU43" s="45"/>
      <c r="WV43" s="45"/>
      <c r="WW43" s="45"/>
      <c r="WX43" s="45"/>
      <c r="WY43" s="45"/>
      <c r="WZ43" s="45"/>
      <c r="XA43" s="45"/>
      <c r="XB43" s="45"/>
      <c r="XC43" s="45"/>
      <c r="XD43" s="45"/>
      <c r="XE43" s="45"/>
      <c r="XF43" s="45"/>
      <c r="XG43" s="45"/>
      <c r="XH43" s="45"/>
      <c r="XI43" s="45"/>
      <c r="XJ43" s="45"/>
      <c r="XK43" s="45"/>
      <c r="XL43" s="45"/>
      <c r="XM43" s="45"/>
      <c r="XN43" s="45"/>
      <c r="XO43" s="45"/>
      <c r="XP43" s="45"/>
      <c r="XQ43" s="45"/>
      <c r="XR43" s="45"/>
      <c r="XS43" s="45"/>
      <c r="XT43" s="45"/>
      <c r="XU43" s="45"/>
      <c r="XV43" s="45"/>
      <c r="XW43" s="45"/>
      <c r="XX43" s="45"/>
      <c r="XY43" s="45"/>
      <c r="XZ43" s="45"/>
      <c r="YA43" s="45"/>
      <c r="YB43" s="45"/>
      <c r="YC43" s="45"/>
      <c r="YD43" s="45"/>
      <c r="YE43" s="45"/>
      <c r="YF43" s="45"/>
      <c r="YG43" s="45"/>
      <c r="YH43" s="45"/>
      <c r="YI43" s="45"/>
      <c r="YJ43" s="45"/>
      <c r="YK43" s="45"/>
      <c r="YL43" s="45"/>
      <c r="YM43" s="45"/>
      <c r="YN43" s="45"/>
      <c r="YO43" s="45"/>
      <c r="YP43" s="45"/>
      <c r="YQ43" s="45"/>
      <c r="YR43" s="45"/>
      <c r="YS43" s="45"/>
      <c r="YT43" s="45"/>
      <c r="YU43" s="45"/>
      <c r="YV43" s="45"/>
      <c r="YW43" s="45"/>
      <c r="YX43" s="45"/>
      <c r="YY43" s="45"/>
      <c r="YZ43" s="45"/>
      <c r="ZA43" s="45"/>
      <c r="ZB43" s="45"/>
      <c r="ZC43" s="45"/>
      <c r="ZD43" s="45"/>
      <c r="ZE43" s="45"/>
      <c r="ZF43" s="45"/>
      <c r="ZG43" s="45"/>
      <c r="ZH43" s="45"/>
      <c r="ZI43" s="45"/>
      <c r="ZJ43" s="45"/>
      <c r="ZK43" s="45"/>
      <c r="ZL43" s="45"/>
      <c r="ZM43" s="45"/>
      <c r="ZN43" s="45"/>
      <c r="ZO43" s="45"/>
      <c r="ZP43" s="45"/>
      <c r="ZQ43" s="45"/>
      <c r="ZR43" s="45"/>
      <c r="ZS43" s="45"/>
      <c r="ZT43" s="45"/>
      <c r="ZU43" s="45"/>
      <c r="ZV43" s="45"/>
      <c r="ZW43" s="45"/>
      <c r="ZX43" s="45"/>
      <c r="ZY43" s="45"/>
      <c r="ZZ43" s="45"/>
      <c r="AAA43" s="45"/>
      <c r="AAB43" s="45"/>
      <c r="AAC43" s="45"/>
      <c r="AAD43" s="45"/>
      <c r="AAE43" s="45"/>
      <c r="AAF43" s="45"/>
      <c r="AAG43" s="45"/>
      <c r="AAH43" s="45"/>
      <c r="AAI43" s="45"/>
      <c r="AAJ43" s="45"/>
      <c r="AAK43" s="45"/>
      <c r="AAL43" s="45"/>
      <c r="AAM43" s="45"/>
      <c r="AAN43" s="45"/>
      <c r="AAO43" s="45"/>
      <c r="AAP43" s="45"/>
      <c r="AAQ43" s="45"/>
      <c r="AAR43" s="45"/>
      <c r="AAS43" s="45"/>
      <c r="AAT43" s="45"/>
      <c r="AAU43" s="45"/>
      <c r="AAV43" s="45"/>
      <c r="AAW43" s="45"/>
      <c r="AAX43" s="45"/>
      <c r="AAY43" s="45"/>
      <c r="AAZ43" s="45"/>
      <c r="ABA43" s="45"/>
      <c r="ABB43" s="45"/>
      <c r="ABC43" s="45"/>
      <c r="ABD43" s="45"/>
      <c r="ABE43" s="45"/>
      <c r="ABF43" s="45"/>
      <c r="ABG43" s="45"/>
      <c r="ABH43" s="45"/>
      <c r="ABI43" s="45"/>
      <c r="ABJ43" s="45"/>
      <c r="ABK43" s="45"/>
      <c r="ABL43" s="45"/>
      <c r="ABM43" s="45"/>
      <c r="ABN43" s="45"/>
      <c r="ABO43" s="45"/>
      <c r="ABP43" s="45"/>
      <c r="ABQ43" s="45"/>
      <c r="ABR43" s="45"/>
      <c r="ABS43" s="45"/>
      <c r="ABT43" s="45"/>
      <c r="ABU43" s="45"/>
      <c r="ABV43" s="45"/>
      <c r="ABW43" s="45"/>
      <c r="ABX43" s="45"/>
      <c r="ABY43" s="45"/>
      <c r="ABZ43" s="45"/>
      <c r="ACA43" s="45"/>
      <c r="ACB43" s="45"/>
      <c r="ACC43" s="45"/>
      <c r="ACD43" s="45"/>
      <c r="ACE43" s="45"/>
      <c r="ACF43" s="45"/>
      <c r="ACG43" s="45"/>
      <c r="ACH43" s="45"/>
      <c r="ACI43" s="45"/>
      <c r="ACJ43" s="45"/>
      <c r="ACK43" s="45"/>
      <c r="ACL43" s="45"/>
      <c r="ACM43" s="45"/>
      <c r="ACN43" s="45"/>
      <c r="ACO43" s="45"/>
      <c r="ACP43" s="45"/>
      <c r="ACQ43" s="45"/>
      <c r="ACR43" s="45"/>
      <c r="ACS43" s="45"/>
      <c r="ACT43" s="45"/>
      <c r="ACU43" s="45"/>
      <c r="ACV43" s="45"/>
      <c r="ACW43" s="45"/>
      <c r="ACX43" s="45"/>
      <c r="ACY43" s="45"/>
      <c r="ACZ43" s="45"/>
      <c r="ADA43" s="45"/>
      <c r="ADB43" s="45"/>
      <c r="ADC43" s="45"/>
      <c r="ADD43" s="45"/>
      <c r="ADE43" s="45"/>
      <c r="ADF43" s="45"/>
      <c r="ADG43" s="45"/>
      <c r="ADH43" s="45"/>
      <c r="ADI43" s="45"/>
      <c r="ADJ43" s="45"/>
      <c r="ADK43" s="45"/>
      <c r="ADL43" s="45"/>
      <c r="ADM43" s="45"/>
      <c r="ADN43" s="45"/>
      <c r="ADO43" s="45"/>
      <c r="ADP43" s="45"/>
      <c r="ADQ43" s="45"/>
      <c r="ADR43" s="45"/>
      <c r="ADS43" s="45"/>
      <c r="ADT43" s="45"/>
      <c r="ADU43" s="45"/>
      <c r="ADV43" s="45"/>
      <c r="ADW43" s="45"/>
      <c r="ADX43" s="45"/>
      <c r="ADY43" s="45"/>
      <c r="ADZ43" s="45"/>
      <c r="AEA43" s="45"/>
      <c r="AEB43" s="45"/>
      <c r="AEC43" s="45"/>
      <c r="AED43" s="45"/>
      <c r="AEE43" s="45"/>
      <c r="AEF43" s="45"/>
      <c r="AEG43" s="45"/>
      <c r="AEH43" s="45"/>
      <c r="AEI43" s="45"/>
      <c r="AEJ43" s="45"/>
      <c r="AEK43" s="45"/>
      <c r="AEL43" s="45"/>
      <c r="AEM43" s="45"/>
      <c r="AEN43" s="45"/>
      <c r="AEO43" s="45"/>
      <c r="AEP43" s="45"/>
      <c r="AEQ43" s="45"/>
      <c r="AER43" s="45"/>
      <c r="AES43" s="45"/>
      <c r="AET43" s="45"/>
      <c r="AEU43" s="45"/>
      <c r="AEV43" s="45"/>
      <c r="AEW43" s="45"/>
      <c r="AEX43" s="45"/>
      <c r="AEY43" s="45"/>
      <c r="AEZ43" s="45"/>
      <c r="AFA43" s="45"/>
      <c r="AFB43" s="45"/>
      <c r="AFC43" s="45"/>
      <c r="AFD43" s="45"/>
      <c r="AFE43" s="45"/>
      <c r="AFF43" s="45"/>
      <c r="AFG43" s="45"/>
      <c r="AFH43" s="45"/>
      <c r="AFI43" s="45"/>
      <c r="AFJ43" s="45"/>
      <c r="AFK43" s="45"/>
      <c r="AFL43" s="45"/>
      <c r="AFM43" s="45"/>
      <c r="AFN43" s="45"/>
      <c r="AFO43" s="45"/>
      <c r="AFP43" s="45"/>
      <c r="AFQ43" s="45"/>
      <c r="AFR43" s="45"/>
      <c r="AFS43" s="45"/>
      <c r="AFT43" s="45"/>
      <c r="AFU43" s="45"/>
      <c r="AFV43" s="45"/>
      <c r="AFW43" s="45"/>
      <c r="AFX43" s="45"/>
      <c r="AFY43" s="45"/>
      <c r="AFZ43" s="45"/>
      <c r="AGA43" s="45"/>
      <c r="AGB43" s="45"/>
      <c r="AGC43" s="45"/>
      <c r="AGD43" s="45"/>
      <c r="AGE43" s="45"/>
      <c r="AGF43" s="45"/>
      <c r="AGG43" s="45"/>
      <c r="AGH43" s="45"/>
      <c r="AGI43" s="45"/>
      <c r="AGJ43" s="45"/>
      <c r="AGK43" s="45"/>
      <c r="AGL43" s="45"/>
      <c r="AGM43" s="45"/>
      <c r="AGN43" s="45"/>
      <c r="AGO43" s="45"/>
      <c r="AGP43" s="45"/>
      <c r="AGQ43" s="45"/>
      <c r="AGR43" s="45"/>
      <c r="AGS43" s="45"/>
      <c r="AGT43" s="45"/>
      <c r="AGU43" s="45"/>
      <c r="AGV43" s="45"/>
      <c r="AGW43" s="45"/>
      <c r="AGX43" s="45"/>
      <c r="AGY43" s="45"/>
      <c r="AGZ43" s="45"/>
      <c r="AHA43" s="45"/>
      <c r="AHB43" s="45"/>
      <c r="AHC43" s="45"/>
      <c r="AHD43" s="45"/>
      <c r="AHE43" s="45"/>
      <c r="AHF43" s="45"/>
      <c r="AHG43" s="45"/>
      <c r="AHH43" s="45"/>
      <c r="AHI43" s="45"/>
      <c r="AHJ43" s="45"/>
      <c r="AHK43" s="45"/>
      <c r="AHL43" s="45"/>
      <c r="AHM43" s="45"/>
      <c r="AHN43" s="45"/>
      <c r="AHO43" s="45"/>
      <c r="AHP43" s="45"/>
      <c r="AHQ43" s="45"/>
      <c r="AHR43" s="45"/>
      <c r="AHS43" s="45"/>
      <c r="AHT43" s="45"/>
      <c r="AHU43" s="45"/>
      <c r="AHV43" s="45"/>
      <c r="AHW43" s="45"/>
      <c r="AHX43" s="45"/>
      <c r="AHY43" s="45"/>
      <c r="AHZ43" s="45"/>
      <c r="AIA43" s="45"/>
      <c r="AIB43" s="45"/>
      <c r="AIC43" s="45"/>
      <c r="AID43" s="45"/>
      <c r="AIE43" s="45"/>
      <c r="AIF43" s="45"/>
      <c r="AIG43" s="45"/>
      <c r="AIH43" s="45"/>
      <c r="AII43" s="45"/>
      <c r="AIJ43" s="45"/>
      <c r="AIK43" s="45"/>
      <c r="AIL43" s="45"/>
      <c r="AIM43" s="45"/>
      <c r="AIN43" s="45"/>
      <c r="AIO43" s="45"/>
      <c r="AIP43" s="45"/>
      <c r="AIQ43" s="45"/>
      <c r="AIR43" s="45"/>
      <c r="AIS43" s="45"/>
      <c r="AIT43" s="45"/>
      <c r="AIU43" s="45"/>
      <c r="AIV43" s="45"/>
      <c r="AIW43" s="45"/>
      <c r="AIX43" s="45"/>
      <c r="AIY43" s="45"/>
      <c r="AIZ43" s="45"/>
      <c r="AJA43" s="45"/>
      <c r="AJB43" s="45"/>
      <c r="AJC43" s="45"/>
      <c r="AJD43" s="45"/>
      <c r="AJE43" s="45"/>
      <c r="AJF43" s="45"/>
      <c r="AJG43" s="45"/>
      <c r="AJH43" s="45"/>
      <c r="AJI43" s="45"/>
      <c r="AJJ43" s="45"/>
      <c r="AJK43" s="45"/>
      <c r="AJL43" s="45"/>
      <c r="AJM43" s="45"/>
      <c r="AJN43" s="45"/>
      <c r="AJO43" s="45"/>
      <c r="AJP43" s="45"/>
      <c r="AJQ43" s="45"/>
      <c r="AJR43" s="45"/>
      <c r="AJS43" s="45"/>
      <c r="AJT43" s="45"/>
      <c r="AJU43" s="45"/>
      <c r="AJV43" s="45"/>
      <c r="AJW43" s="45"/>
      <c r="AJX43" s="45"/>
      <c r="AJY43" s="45"/>
      <c r="AJZ43" s="45"/>
      <c r="AKA43" s="45"/>
      <c r="AKB43" s="45"/>
      <c r="AKC43" s="45"/>
      <c r="AKD43" s="45"/>
      <c r="AKE43" s="45"/>
      <c r="AKF43" s="45"/>
      <c r="AKG43" s="45"/>
      <c r="AKH43" s="45"/>
      <c r="AKI43" s="45"/>
      <c r="AKJ43" s="45"/>
      <c r="AKK43" s="45"/>
      <c r="AKL43" s="45"/>
      <c r="AKM43" s="45"/>
      <c r="AKN43" s="45"/>
      <c r="AKO43" s="45"/>
      <c r="AKP43" s="45"/>
      <c r="AKQ43" s="45"/>
      <c r="AKR43" s="45"/>
      <c r="AKS43" s="45"/>
      <c r="AKT43" s="45"/>
      <c r="AKU43" s="45"/>
    </row>
    <row r="44" spans="1:983" ht="22.15" customHeight="1" x14ac:dyDescent="0.25">
      <c r="A44" s="424" t="s">
        <v>133</v>
      </c>
      <c r="B44" s="425" t="s">
        <v>83</v>
      </c>
      <c r="C44" s="426" t="s">
        <v>154</v>
      </c>
      <c r="D44" s="426"/>
      <c r="E44" s="426"/>
      <c r="F44" s="426"/>
      <c r="G44" s="427" t="s">
        <v>134</v>
      </c>
      <c r="H44" s="428" t="s">
        <v>240</v>
      </c>
      <c r="I44" s="429"/>
      <c r="J44" s="430"/>
      <c r="K44" s="441" t="s">
        <v>264</v>
      </c>
      <c r="L44" s="441" t="s">
        <v>285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  <c r="TK44" s="26"/>
      <c r="TL44" s="26"/>
      <c r="TM44" s="26"/>
      <c r="TN44" s="26"/>
      <c r="TO44" s="26"/>
      <c r="TP44" s="26"/>
      <c r="TQ44" s="26"/>
      <c r="TR44" s="26"/>
      <c r="TS44" s="26"/>
      <c r="TT44" s="26"/>
      <c r="TU44" s="26"/>
      <c r="TV44" s="26"/>
      <c r="TW44" s="26"/>
      <c r="TX44" s="26"/>
      <c r="TY44" s="26"/>
      <c r="TZ44" s="26"/>
      <c r="UA44" s="26"/>
      <c r="UB44" s="26"/>
      <c r="UC44" s="26"/>
      <c r="UD44" s="26"/>
      <c r="UE44" s="26"/>
      <c r="UF44" s="26"/>
      <c r="UG44" s="26"/>
      <c r="UH44" s="26"/>
      <c r="UI44" s="26"/>
      <c r="UJ44" s="26"/>
      <c r="UK44" s="26"/>
      <c r="UL44" s="26"/>
      <c r="UM44" s="26"/>
      <c r="UN44" s="26"/>
      <c r="UO44" s="26"/>
      <c r="UP44" s="26"/>
      <c r="UQ44" s="26"/>
      <c r="UR44" s="26"/>
      <c r="US44" s="26"/>
      <c r="UT44" s="26"/>
      <c r="UU44" s="26"/>
      <c r="UV44" s="26"/>
      <c r="UW44" s="26"/>
      <c r="UX44" s="26"/>
      <c r="UY44" s="26"/>
      <c r="UZ44" s="26"/>
      <c r="VA44" s="26"/>
      <c r="VB44" s="26"/>
      <c r="VC44" s="26"/>
      <c r="VD44" s="26"/>
      <c r="VE44" s="26"/>
      <c r="VF44" s="26"/>
      <c r="VG44" s="26"/>
      <c r="VH44" s="26"/>
      <c r="VI44" s="26"/>
      <c r="VJ44" s="26"/>
      <c r="VK44" s="26"/>
      <c r="VL44" s="26"/>
      <c r="VM44" s="26"/>
      <c r="VN44" s="26"/>
      <c r="VO44" s="26"/>
      <c r="VP44" s="26"/>
      <c r="VQ44" s="26"/>
      <c r="VR44" s="26"/>
      <c r="VS44" s="26"/>
      <c r="VT44" s="26"/>
      <c r="VU44" s="26"/>
      <c r="VV44" s="26"/>
      <c r="VW44" s="26"/>
      <c r="VX44" s="26"/>
      <c r="VY44" s="26"/>
      <c r="VZ44" s="26"/>
      <c r="WA44" s="26"/>
      <c r="WB44" s="26"/>
      <c r="WC44" s="26"/>
      <c r="WD44" s="26"/>
      <c r="WE44" s="26"/>
      <c r="WF44" s="26"/>
      <c r="WG44" s="26"/>
      <c r="WH44" s="26"/>
      <c r="WI44" s="26"/>
      <c r="WJ44" s="26"/>
      <c r="WK44" s="26"/>
      <c r="WL44" s="26"/>
      <c r="WM44" s="26"/>
      <c r="WN44" s="26"/>
      <c r="WO44" s="26"/>
      <c r="WP44" s="26"/>
      <c r="WQ44" s="26"/>
      <c r="WR44" s="26"/>
      <c r="WS44" s="26"/>
      <c r="WT44" s="26"/>
      <c r="WU44" s="26"/>
      <c r="WV44" s="26"/>
      <c r="WW44" s="26"/>
      <c r="WX44" s="26"/>
      <c r="WY44" s="26"/>
      <c r="WZ44" s="26"/>
      <c r="XA44" s="26"/>
      <c r="XB44" s="26"/>
      <c r="XC44" s="26"/>
      <c r="XD44" s="26"/>
      <c r="XE44" s="26"/>
      <c r="XF44" s="26"/>
      <c r="XG44" s="26"/>
      <c r="XH44" s="26"/>
      <c r="XI44" s="26"/>
      <c r="XJ44" s="26"/>
      <c r="XK44" s="26"/>
      <c r="XL44" s="26"/>
      <c r="XM44" s="26"/>
      <c r="XN44" s="26"/>
      <c r="XO44" s="26"/>
      <c r="XP44" s="26"/>
      <c r="XQ44" s="26"/>
      <c r="XR44" s="26"/>
      <c r="XS44" s="26"/>
      <c r="XT44" s="26"/>
      <c r="XU44" s="26"/>
      <c r="XV44" s="26"/>
      <c r="XW44" s="26"/>
      <c r="XX44" s="26"/>
      <c r="XY44" s="26"/>
      <c r="XZ44" s="26"/>
      <c r="YA44" s="26"/>
      <c r="YB44" s="26"/>
      <c r="YC44" s="26"/>
      <c r="YD44" s="26"/>
      <c r="YE44" s="26"/>
      <c r="YF44" s="26"/>
      <c r="YG44" s="26"/>
      <c r="YH44" s="26"/>
      <c r="YI44" s="26"/>
      <c r="YJ44" s="26"/>
      <c r="YK44" s="26"/>
      <c r="YL44" s="26"/>
      <c r="YM44" s="26"/>
      <c r="YN44" s="26"/>
      <c r="YO44" s="26"/>
      <c r="YP44" s="26"/>
      <c r="YQ44" s="26"/>
      <c r="YR44" s="26"/>
      <c r="YS44" s="26"/>
      <c r="YT44" s="26"/>
      <c r="YU44" s="26"/>
      <c r="YV44" s="26"/>
      <c r="YW44" s="26"/>
      <c r="YX44" s="26"/>
      <c r="YY44" s="26"/>
      <c r="YZ44" s="26"/>
      <c r="ZA44" s="26"/>
      <c r="ZB44" s="26"/>
      <c r="ZC44" s="26"/>
      <c r="ZD44" s="26"/>
      <c r="ZE44" s="26"/>
      <c r="ZF44" s="26"/>
      <c r="ZG44" s="26"/>
      <c r="ZH44" s="26"/>
      <c r="ZI44" s="26"/>
      <c r="ZJ44" s="26"/>
      <c r="ZK44" s="26"/>
      <c r="ZL44" s="26"/>
      <c r="ZM44" s="26"/>
      <c r="ZN44" s="26"/>
      <c r="ZO44" s="26"/>
      <c r="ZP44" s="26"/>
      <c r="ZQ44" s="26"/>
      <c r="ZR44" s="26"/>
      <c r="ZS44" s="26"/>
      <c r="ZT44" s="26"/>
      <c r="ZU44" s="26"/>
      <c r="ZV44" s="26"/>
      <c r="ZW44" s="26"/>
      <c r="ZX44" s="26"/>
      <c r="ZY44" s="26"/>
      <c r="ZZ44" s="26"/>
      <c r="AAA44" s="26"/>
      <c r="AAB44" s="26"/>
      <c r="AAC44" s="26"/>
      <c r="AAD44" s="26"/>
      <c r="AAE44" s="26"/>
      <c r="AAF44" s="26"/>
      <c r="AAG44" s="26"/>
      <c r="AAH44" s="26"/>
      <c r="AAI44" s="26"/>
      <c r="AAJ44" s="26"/>
      <c r="AAK44" s="26"/>
      <c r="AAL44" s="26"/>
      <c r="AAM44" s="26"/>
      <c r="AAN44" s="26"/>
      <c r="AAO44" s="26"/>
      <c r="AAP44" s="26"/>
      <c r="AAQ44" s="26"/>
      <c r="AAR44" s="26"/>
      <c r="AAS44" s="26"/>
      <c r="AAT44" s="26"/>
      <c r="AAU44" s="26"/>
      <c r="AAV44" s="26"/>
      <c r="AAW44" s="26"/>
      <c r="AAX44" s="26"/>
      <c r="AAY44" s="26"/>
      <c r="AAZ44" s="26"/>
      <c r="ABA44" s="26"/>
      <c r="ABB44" s="26"/>
      <c r="ABC44" s="26"/>
      <c r="ABD44" s="26"/>
      <c r="ABE44" s="26"/>
      <c r="ABF44" s="26"/>
      <c r="ABG44" s="26"/>
      <c r="ABH44" s="26"/>
      <c r="ABI44" s="26"/>
      <c r="ABJ44" s="26"/>
      <c r="ABK44" s="26"/>
      <c r="ABL44" s="26"/>
      <c r="ABM44" s="26"/>
      <c r="ABN44" s="26"/>
      <c r="ABO44" s="26"/>
      <c r="ABP44" s="26"/>
      <c r="ABQ44" s="26"/>
      <c r="ABR44" s="26"/>
      <c r="ABS44" s="26"/>
      <c r="ABT44" s="26"/>
      <c r="ABU44" s="26"/>
      <c r="ABV44" s="26"/>
      <c r="ABW44" s="26"/>
      <c r="ABX44" s="26"/>
      <c r="ABY44" s="26"/>
      <c r="ABZ44" s="26"/>
      <c r="ACA44" s="26"/>
      <c r="ACB44" s="26"/>
      <c r="ACC44" s="26"/>
      <c r="ACD44" s="26"/>
      <c r="ACE44" s="26"/>
      <c r="ACF44" s="26"/>
      <c r="ACG44" s="26"/>
      <c r="ACH44" s="26"/>
      <c r="ACI44" s="26"/>
      <c r="ACJ44" s="26"/>
      <c r="ACK44" s="26"/>
      <c r="ACL44" s="26"/>
      <c r="ACM44" s="26"/>
      <c r="ACN44" s="26"/>
      <c r="ACO44" s="26"/>
      <c r="ACP44" s="26"/>
      <c r="ACQ44" s="26"/>
      <c r="ACR44" s="26"/>
      <c r="ACS44" s="26"/>
      <c r="ACT44" s="26"/>
      <c r="ACU44" s="26"/>
      <c r="ACV44" s="26"/>
      <c r="ACW44" s="26"/>
      <c r="ACX44" s="26"/>
      <c r="ACY44" s="26"/>
      <c r="ACZ44" s="26"/>
      <c r="ADA44" s="26"/>
      <c r="ADB44" s="26"/>
      <c r="ADC44" s="26"/>
      <c r="ADD44" s="26"/>
      <c r="ADE44" s="26"/>
      <c r="ADF44" s="26"/>
      <c r="ADG44" s="26"/>
      <c r="ADH44" s="26"/>
      <c r="ADI44" s="26"/>
      <c r="ADJ44" s="26"/>
      <c r="ADK44" s="26"/>
      <c r="ADL44" s="26"/>
      <c r="ADM44" s="26"/>
      <c r="ADN44" s="26"/>
      <c r="ADO44" s="26"/>
      <c r="ADP44" s="26"/>
      <c r="ADQ44" s="26"/>
      <c r="ADR44" s="26"/>
      <c r="ADS44" s="26"/>
      <c r="ADT44" s="26"/>
      <c r="ADU44" s="26"/>
      <c r="ADV44" s="26"/>
      <c r="ADW44" s="26"/>
      <c r="ADX44" s="26"/>
      <c r="ADY44" s="26"/>
      <c r="ADZ44" s="26"/>
      <c r="AEA44" s="26"/>
      <c r="AEB44" s="26"/>
      <c r="AEC44" s="26"/>
      <c r="AED44" s="26"/>
      <c r="AEE44" s="26"/>
      <c r="AEF44" s="26"/>
      <c r="AEG44" s="26"/>
      <c r="AEH44" s="26"/>
      <c r="AEI44" s="26"/>
      <c r="AEJ44" s="26"/>
      <c r="AEK44" s="26"/>
      <c r="AEL44" s="26"/>
      <c r="AEM44" s="26"/>
      <c r="AEN44" s="26"/>
      <c r="AEO44" s="26"/>
      <c r="AEP44" s="26"/>
      <c r="AEQ44" s="26"/>
      <c r="AER44" s="26"/>
      <c r="AES44" s="26"/>
      <c r="AET44" s="26"/>
      <c r="AEU44" s="26"/>
      <c r="AEV44" s="26"/>
      <c r="AEW44" s="26"/>
      <c r="AEX44" s="26"/>
      <c r="AEY44" s="26"/>
      <c r="AEZ44" s="26"/>
      <c r="AFA44" s="26"/>
      <c r="AFB44" s="26"/>
      <c r="AFC44" s="26"/>
      <c r="AFD44" s="26"/>
      <c r="AFE44" s="26"/>
      <c r="AFF44" s="26"/>
      <c r="AFG44" s="26"/>
      <c r="AFH44" s="26"/>
      <c r="AFI44" s="26"/>
      <c r="AFJ44" s="26"/>
      <c r="AFK44" s="26"/>
      <c r="AFL44" s="26"/>
      <c r="AFM44" s="26"/>
      <c r="AFN44" s="26"/>
      <c r="AFO44" s="26"/>
      <c r="AFP44" s="26"/>
      <c r="AFQ44" s="26"/>
      <c r="AFR44" s="26"/>
      <c r="AFS44" s="26"/>
      <c r="AFT44" s="26"/>
      <c r="AFU44" s="26"/>
      <c r="AFV44" s="26"/>
      <c r="AFW44" s="26"/>
      <c r="AFX44" s="26"/>
      <c r="AFY44" s="26"/>
      <c r="AFZ44" s="26"/>
      <c r="AGA44" s="26"/>
      <c r="AGB44" s="26"/>
      <c r="AGC44" s="26"/>
      <c r="AGD44" s="26"/>
      <c r="AGE44" s="26"/>
      <c r="AGF44" s="26"/>
      <c r="AGG44" s="26"/>
      <c r="AGH44" s="26"/>
      <c r="AGI44" s="26"/>
      <c r="AGJ44" s="26"/>
      <c r="AGK44" s="26"/>
      <c r="AGL44" s="26"/>
      <c r="AGM44" s="26"/>
      <c r="AGN44" s="26"/>
      <c r="AGO44" s="26"/>
      <c r="AGP44" s="26"/>
      <c r="AGQ44" s="26"/>
      <c r="AGR44" s="26"/>
      <c r="AGS44" s="26"/>
      <c r="AGT44" s="26"/>
      <c r="AGU44" s="26"/>
      <c r="AGV44" s="26"/>
      <c r="AGW44" s="26"/>
      <c r="AGX44" s="26"/>
      <c r="AGY44" s="26"/>
      <c r="AGZ44" s="26"/>
      <c r="AHA44" s="26"/>
      <c r="AHB44" s="26"/>
      <c r="AHC44" s="26"/>
      <c r="AHD44" s="26"/>
      <c r="AHE44" s="26"/>
      <c r="AHF44" s="26"/>
      <c r="AHG44" s="26"/>
      <c r="AHH44" s="26"/>
      <c r="AHI44" s="26"/>
      <c r="AHJ44" s="26"/>
      <c r="AHK44" s="26"/>
      <c r="AHL44" s="26"/>
      <c r="AHM44" s="26"/>
      <c r="AHN44" s="26"/>
      <c r="AHO44" s="26"/>
      <c r="AHP44" s="26"/>
      <c r="AHQ44" s="26"/>
      <c r="AHR44" s="26"/>
      <c r="AHS44" s="26"/>
      <c r="AHT44" s="26"/>
      <c r="AHU44" s="26"/>
      <c r="AHV44" s="26"/>
      <c r="AHW44" s="26"/>
      <c r="AHX44" s="26"/>
      <c r="AHY44" s="26"/>
      <c r="AHZ44" s="26"/>
      <c r="AIA44" s="26"/>
      <c r="AIB44" s="26"/>
      <c r="AIC44" s="26"/>
      <c r="AID44" s="26"/>
      <c r="AIE44" s="26"/>
      <c r="AIF44" s="26"/>
      <c r="AIG44" s="26"/>
      <c r="AIH44" s="26"/>
      <c r="AII44" s="26"/>
      <c r="AIJ44" s="26"/>
      <c r="AIK44" s="26"/>
      <c r="AIL44" s="26"/>
      <c r="AIM44" s="26"/>
      <c r="AIN44" s="26"/>
      <c r="AIO44" s="26"/>
      <c r="AIP44" s="26"/>
      <c r="AIQ44" s="26"/>
      <c r="AIR44" s="26"/>
      <c r="AIS44" s="26"/>
      <c r="AIT44" s="26"/>
      <c r="AIU44" s="26"/>
      <c r="AIV44" s="26"/>
      <c r="AIW44" s="26"/>
      <c r="AIX44" s="26"/>
      <c r="AIY44" s="26"/>
      <c r="AIZ44" s="26"/>
      <c r="AJA44" s="26"/>
      <c r="AJB44" s="26"/>
      <c r="AJC44" s="26"/>
      <c r="AJD44" s="26"/>
      <c r="AJE44" s="26"/>
      <c r="AJF44" s="26"/>
      <c r="AJG44" s="26"/>
      <c r="AJH44" s="26"/>
      <c r="AJI44" s="26"/>
      <c r="AJJ44" s="26"/>
      <c r="AJK44" s="26"/>
      <c r="AJL44" s="26"/>
      <c r="AJM44" s="26"/>
      <c r="AJN44" s="26"/>
      <c r="AJO44" s="26"/>
      <c r="AJP44" s="26"/>
      <c r="AJQ44" s="26"/>
      <c r="AJR44" s="26"/>
      <c r="AJS44" s="26"/>
      <c r="AJT44" s="26"/>
      <c r="AJU44" s="26"/>
      <c r="AJV44" s="26"/>
      <c r="AJW44" s="26"/>
      <c r="AJX44" s="26"/>
      <c r="AJY44" s="26"/>
      <c r="AJZ44" s="26"/>
      <c r="AKA44" s="26"/>
      <c r="AKB44" s="26"/>
      <c r="AKC44" s="26"/>
      <c r="AKD44" s="26"/>
      <c r="AKE44" s="26"/>
      <c r="AKF44" s="26"/>
      <c r="AKG44" s="26"/>
      <c r="AKH44" s="26"/>
      <c r="AKI44" s="26"/>
      <c r="AKJ44" s="26"/>
      <c r="AKK44" s="26"/>
      <c r="AKL44" s="26"/>
      <c r="AKM44" s="26"/>
      <c r="AKN44" s="26"/>
      <c r="AKO44" s="26"/>
      <c r="AKP44" s="26"/>
      <c r="AKQ44" s="26"/>
      <c r="AKR44" s="26"/>
      <c r="AKS44" s="26"/>
      <c r="AKT44" s="26"/>
      <c r="AKU44" s="26"/>
    </row>
    <row r="45" spans="1:983" ht="43.5" customHeight="1" x14ac:dyDescent="0.25">
      <c r="A45" s="424"/>
      <c r="B45" s="425"/>
      <c r="C45" s="426"/>
      <c r="D45" s="426"/>
      <c r="E45" s="426"/>
      <c r="F45" s="426"/>
      <c r="G45" s="427"/>
      <c r="H45" s="97" t="s">
        <v>64</v>
      </c>
      <c r="I45" s="97" t="s">
        <v>65</v>
      </c>
      <c r="J45" s="97" t="s">
        <v>66</v>
      </c>
      <c r="K45" s="441"/>
      <c r="L45" s="441"/>
    </row>
    <row r="46" spans="1:983" s="24" customFormat="1" x14ac:dyDescent="0.25">
      <c r="A46" s="34" t="s">
        <v>168</v>
      </c>
      <c r="B46" s="30" t="s">
        <v>179</v>
      </c>
      <c r="C46" s="432" t="s">
        <v>6</v>
      </c>
      <c r="D46" s="432"/>
      <c r="E46" s="432"/>
      <c r="F46" s="432"/>
      <c r="G46" s="28">
        <f>[1]Bev.Óvoda!$E$42</f>
        <v>1510870</v>
      </c>
      <c r="H46" s="28">
        <f>[2]Bev.Óvoda!$E$8</f>
        <v>1510870</v>
      </c>
      <c r="I46" s="22"/>
      <c r="J46" s="22"/>
      <c r="K46" s="155">
        <v>1503099</v>
      </c>
      <c r="L46" s="155">
        <v>1503099</v>
      </c>
    </row>
    <row r="47" spans="1:983" s="24" customFormat="1" x14ac:dyDescent="0.25">
      <c r="A47" s="34" t="s">
        <v>169</v>
      </c>
      <c r="B47" s="30" t="s">
        <v>180</v>
      </c>
      <c r="C47" s="432" t="s">
        <v>181</v>
      </c>
      <c r="D47" s="432"/>
      <c r="E47" s="432"/>
      <c r="F47" s="432"/>
      <c r="G47" s="28"/>
      <c r="H47" s="22"/>
      <c r="I47" s="22"/>
      <c r="J47" s="22"/>
      <c r="K47" s="155"/>
      <c r="L47" s="155"/>
    </row>
    <row r="48" spans="1:983" s="24" customFormat="1" x14ac:dyDescent="0.25">
      <c r="A48" s="202">
        <v>38</v>
      </c>
      <c r="B48" s="203" t="s">
        <v>293</v>
      </c>
      <c r="C48" s="210" t="s">
        <v>294</v>
      </c>
      <c r="D48" s="211"/>
      <c r="E48" s="211"/>
      <c r="F48" s="212"/>
      <c r="G48" s="28"/>
      <c r="H48" s="22"/>
      <c r="I48" s="22"/>
      <c r="J48" s="126"/>
      <c r="K48" s="129"/>
      <c r="L48" s="155"/>
    </row>
    <row r="49" spans="1:12" s="24" customFormat="1" x14ac:dyDescent="0.25">
      <c r="A49" s="34" t="s">
        <v>171</v>
      </c>
      <c r="B49" s="30" t="s">
        <v>200</v>
      </c>
      <c r="C49" s="52" t="s">
        <v>72</v>
      </c>
      <c r="D49" s="53"/>
      <c r="E49" s="53"/>
      <c r="F49" s="54"/>
      <c r="G49" s="28">
        <f>[1]Bev.Óvoda!$E$43</f>
        <v>192179599</v>
      </c>
      <c r="H49" s="28">
        <f>[1]Bev.Óvoda!$E$43</f>
        <v>192179599</v>
      </c>
      <c r="I49" s="22"/>
      <c r="J49" s="22"/>
      <c r="K49" s="155">
        <v>192179599</v>
      </c>
      <c r="L49" s="155">
        <v>193848379</v>
      </c>
    </row>
    <row r="50" spans="1:12" s="24" customFormat="1" ht="33" customHeight="1" x14ac:dyDescent="0.25">
      <c r="A50" s="37" t="s">
        <v>172</v>
      </c>
      <c r="B50" s="43" t="s">
        <v>80</v>
      </c>
      <c r="C50" s="435" t="s">
        <v>81</v>
      </c>
      <c r="D50" s="436"/>
      <c r="E50" s="436"/>
      <c r="F50" s="437"/>
      <c r="G50" s="39">
        <f>SUM(G46:G49)</f>
        <v>193690469</v>
      </c>
      <c r="H50" s="39">
        <f>SUM(H46:H49)</f>
        <v>193690469</v>
      </c>
      <c r="I50" s="82"/>
      <c r="J50" s="82"/>
      <c r="K50" s="135">
        <f>SUM(K46:K49)</f>
        <v>193682698</v>
      </c>
      <c r="L50" s="135">
        <f>SUM(L46:L49)</f>
        <v>195351478</v>
      </c>
    </row>
    <row r="52" spans="1:12" x14ac:dyDescent="0.25">
      <c r="A52" s="102"/>
      <c r="B52" s="103" t="s">
        <v>223</v>
      </c>
      <c r="C52" s="436"/>
      <c r="D52" s="436"/>
      <c r="E52" s="436"/>
      <c r="F52" s="436"/>
      <c r="G52" s="104">
        <f>G41+G50</f>
        <v>227344079</v>
      </c>
      <c r="H52" s="104"/>
      <c r="I52" s="107"/>
      <c r="J52" s="106"/>
      <c r="K52" s="175">
        <f>K41+K50</f>
        <v>227336308</v>
      </c>
      <c r="L52" s="175">
        <f>L41+L50</f>
        <v>229068759</v>
      </c>
    </row>
  </sheetData>
  <mergeCells count="47">
    <mergeCell ref="K5:K6"/>
    <mergeCell ref="L5:L6"/>
    <mergeCell ref="K44:K45"/>
    <mergeCell ref="L44:L45"/>
    <mergeCell ref="A43:J43"/>
    <mergeCell ref="A44:A45"/>
    <mergeCell ref="B44:B45"/>
    <mergeCell ref="C44:F45"/>
    <mergeCell ref="G44:G45"/>
    <mergeCell ref="H44:J44"/>
    <mergeCell ref="C33:F33"/>
    <mergeCell ref="C36:F36"/>
    <mergeCell ref="C38:F38"/>
    <mergeCell ref="C40:F40"/>
    <mergeCell ref="C41:F41"/>
    <mergeCell ref="A1:J1"/>
    <mergeCell ref="C17:F17"/>
    <mergeCell ref="C7:F7"/>
    <mergeCell ref="C8:F8"/>
    <mergeCell ref="C9:F9"/>
    <mergeCell ref="C12:F12"/>
    <mergeCell ref="C14:F14"/>
    <mergeCell ref="C15:F15"/>
    <mergeCell ref="C16:F16"/>
    <mergeCell ref="A5:A6"/>
    <mergeCell ref="B5:B6"/>
    <mergeCell ref="C5:F6"/>
    <mergeCell ref="G5:G6"/>
    <mergeCell ref="H5:J5"/>
    <mergeCell ref="A3:J3"/>
    <mergeCell ref="A4:J4"/>
    <mergeCell ref="C52:F52"/>
    <mergeCell ref="C29:F29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46:F46"/>
    <mergeCell ref="C47:F47"/>
    <mergeCell ref="C50:F5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R61"/>
  <sheetViews>
    <sheetView workbookViewId="0">
      <selection activeCell="S14" sqref="S14"/>
    </sheetView>
  </sheetViews>
  <sheetFormatPr defaultRowHeight="15" x14ac:dyDescent="0.25"/>
  <cols>
    <col min="1" max="1" width="9.140625" style="36"/>
    <col min="2" max="2" width="59" style="23" customWidth="1"/>
    <col min="3" max="3" width="8.5703125" style="23" customWidth="1"/>
    <col min="4" max="4" width="1.140625" style="23" hidden="1" customWidth="1"/>
    <col min="5" max="6" width="8.85546875" style="23" hidden="1" customWidth="1"/>
    <col min="7" max="7" width="20.28515625" style="33" customWidth="1"/>
    <col min="8" max="8" width="11.42578125" style="23" bestFit="1" customWidth="1"/>
    <col min="9" max="9" width="10.140625" style="23" bestFit="1" customWidth="1"/>
    <col min="10" max="10" width="9.140625" style="23"/>
    <col min="11" max="11" width="14.7109375" style="23" customWidth="1"/>
    <col min="12" max="12" width="14.140625" style="23" customWidth="1"/>
    <col min="13" max="16384" width="9.140625" style="23"/>
  </cols>
  <sheetData>
    <row r="1" spans="1:980" x14ac:dyDescent="0.25">
      <c r="A1" s="434" t="s">
        <v>308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980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980" ht="22.15" customHeight="1" x14ac:dyDescent="0.25">
      <c r="A3" s="423" t="s">
        <v>42</v>
      </c>
      <c r="B3" s="423"/>
      <c r="C3" s="423"/>
      <c r="D3" s="423"/>
      <c r="E3" s="423"/>
      <c r="F3" s="423"/>
      <c r="G3" s="423"/>
      <c r="H3" s="423"/>
      <c r="I3" s="423"/>
      <c r="J3" s="423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</row>
    <row r="4" spans="1:980" ht="22.15" customHeight="1" x14ac:dyDescent="0.25">
      <c r="A4" s="443" t="s">
        <v>182</v>
      </c>
      <c r="B4" s="444"/>
      <c r="C4" s="444"/>
      <c r="D4" s="444"/>
      <c r="E4" s="444"/>
      <c r="F4" s="444"/>
      <c r="G4" s="444"/>
      <c r="H4" s="444"/>
      <c r="I4" s="444"/>
      <c r="J4" s="444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</row>
    <row r="5" spans="1:980" ht="22.15" customHeight="1" x14ac:dyDescent="0.25">
      <c r="A5" s="424" t="s">
        <v>133</v>
      </c>
      <c r="B5" s="425" t="s">
        <v>83</v>
      </c>
      <c r="C5" s="426" t="s">
        <v>154</v>
      </c>
      <c r="D5" s="426"/>
      <c r="E5" s="426"/>
      <c r="F5" s="426"/>
      <c r="G5" s="427" t="s">
        <v>134</v>
      </c>
      <c r="H5" s="428" t="s">
        <v>240</v>
      </c>
      <c r="I5" s="429"/>
      <c r="J5" s="430"/>
      <c r="K5" s="441" t="s">
        <v>264</v>
      </c>
      <c r="L5" s="441" t="s">
        <v>285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</row>
    <row r="6" spans="1:980" ht="43.5" customHeight="1" x14ac:dyDescent="0.25">
      <c r="A6" s="424"/>
      <c r="B6" s="425"/>
      <c r="C6" s="426"/>
      <c r="D6" s="426"/>
      <c r="E6" s="426"/>
      <c r="F6" s="426"/>
      <c r="G6" s="427"/>
      <c r="H6" s="97" t="s">
        <v>64</v>
      </c>
      <c r="I6" s="97" t="s">
        <v>65</v>
      </c>
      <c r="J6" s="97" t="s">
        <v>66</v>
      </c>
      <c r="K6" s="441"/>
      <c r="L6" s="441"/>
    </row>
    <row r="7" spans="1:980" x14ac:dyDescent="0.25">
      <c r="A7" s="133">
        <v>1</v>
      </c>
      <c r="B7" s="27" t="s">
        <v>231</v>
      </c>
      <c r="C7" s="457" t="s">
        <v>8</v>
      </c>
      <c r="D7" s="458"/>
      <c r="E7" s="458"/>
      <c r="F7" s="459"/>
      <c r="G7" s="28">
        <f>[1]Ovi!$I$74</f>
        <v>115781015</v>
      </c>
      <c r="H7" s="28">
        <f>[2]Ovi!$E$12+[2]Ovi!$E$21</f>
        <v>115781015</v>
      </c>
      <c r="I7" s="6"/>
      <c r="J7" s="6"/>
      <c r="K7" s="157">
        <v>115221360</v>
      </c>
      <c r="L7" s="157">
        <v>115290872</v>
      </c>
    </row>
    <row r="8" spans="1:980" x14ac:dyDescent="0.25">
      <c r="A8" s="133">
        <f>A7+1</f>
        <v>2</v>
      </c>
      <c r="B8" s="27" t="s">
        <v>227</v>
      </c>
      <c r="C8" s="80" t="s">
        <v>228</v>
      </c>
      <c r="D8" s="80"/>
      <c r="E8" s="80"/>
      <c r="F8" s="80"/>
      <c r="G8" s="28">
        <f>[1]Ovi!$I$94</f>
        <v>6052000</v>
      </c>
      <c r="H8" s="28">
        <f>[1]Ovi!$I$94</f>
        <v>6052000</v>
      </c>
      <c r="I8" s="6"/>
      <c r="J8" s="6"/>
      <c r="K8" s="157">
        <v>6052000</v>
      </c>
      <c r="L8" s="157">
        <v>6052000</v>
      </c>
    </row>
    <row r="9" spans="1:980" x14ac:dyDescent="0.25">
      <c r="A9" s="133">
        <f t="shared" ref="A9:A52" si="0">A8+1</f>
        <v>3</v>
      </c>
      <c r="B9" s="27" t="s">
        <v>201</v>
      </c>
      <c r="C9" s="47" t="s">
        <v>125</v>
      </c>
      <c r="D9" s="47"/>
      <c r="E9" s="47"/>
      <c r="F9" s="47"/>
      <c r="G9" s="28"/>
      <c r="H9" s="28">
        <v>0</v>
      </c>
      <c r="I9" s="6"/>
      <c r="J9" s="6"/>
      <c r="K9" s="157"/>
      <c r="L9" s="157"/>
    </row>
    <row r="10" spans="1:980" x14ac:dyDescent="0.25">
      <c r="A10" s="133">
        <f t="shared" si="0"/>
        <v>4</v>
      </c>
      <c r="B10" s="27" t="s">
        <v>61</v>
      </c>
      <c r="C10" s="47" t="s">
        <v>52</v>
      </c>
      <c r="D10" s="47"/>
      <c r="E10" s="47"/>
      <c r="F10" s="47"/>
      <c r="G10" s="28">
        <f>[2]Ovi!$I$75</f>
        <v>0</v>
      </c>
      <c r="H10" s="28">
        <f>[2]Ovi!$E$14</f>
        <v>0</v>
      </c>
      <c r="I10" s="6"/>
      <c r="J10" s="6"/>
      <c r="K10" s="157"/>
      <c r="L10" s="157"/>
    </row>
    <row r="11" spans="1:980" ht="23.25" customHeight="1" x14ac:dyDescent="0.25">
      <c r="A11" s="133">
        <f t="shared" si="0"/>
        <v>5</v>
      </c>
      <c r="B11" s="29" t="s">
        <v>120</v>
      </c>
      <c r="C11" s="432" t="s">
        <v>11</v>
      </c>
      <c r="D11" s="432"/>
      <c r="E11" s="432"/>
      <c r="F11" s="432"/>
      <c r="G11" s="28">
        <f>[1]Ovi!$I$76</f>
        <v>3360000</v>
      </c>
      <c r="H11" s="28">
        <f>[2]Ovi!$E$15+[2]Ovi!$E$24</f>
        <v>3360000</v>
      </c>
      <c r="I11" s="6"/>
      <c r="J11" s="6"/>
      <c r="K11" s="157">
        <v>3360000</v>
      </c>
      <c r="L11" s="157">
        <v>3360000</v>
      </c>
    </row>
    <row r="12" spans="1:980" ht="23.25" customHeight="1" x14ac:dyDescent="0.25">
      <c r="A12" s="133">
        <f t="shared" si="0"/>
        <v>6</v>
      </c>
      <c r="B12" s="29" t="s">
        <v>124</v>
      </c>
      <c r="C12" s="47" t="s">
        <v>57</v>
      </c>
      <c r="D12" s="47"/>
      <c r="E12" s="47"/>
      <c r="F12" s="47"/>
      <c r="G12" s="28">
        <f>[1]Ovi!$I$77</f>
        <v>798000</v>
      </c>
      <c r="H12" s="28">
        <f>[2]Ovi!$E$26</f>
        <v>798000</v>
      </c>
      <c r="I12" s="6"/>
      <c r="J12" s="6"/>
      <c r="K12" s="157">
        <v>798000</v>
      </c>
      <c r="L12" s="157">
        <v>798000</v>
      </c>
    </row>
    <row r="13" spans="1:980" ht="28.9" customHeight="1" x14ac:dyDescent="0.25">
      <c r="A13" s="133">
        <f t="shared" si="0"/>
        <v>7</v>
      </c>
      <c r="B13" s="29" t="s">
        <v>121</v>
      </c>
      <c r="C13" s="432" t="s">
        <v>9</v>
      </c>
      <c r="D13" s="432"/>
      <c r="E13" s="432"/>
      <c r="F13" s="432"/>
      <c r="G13" s="28">
        <f>[1]Ovi!$I$78</f>
        <v>1474680</v>
      </c>
      <c r="H13" s="28">
        <f>[2]Ovi!$E$16+[2]Ovi!$E$22</f>
        <v>1474680</v>
      </c>
      <c r="I13" s="6"/>
      <c r="J13" s="6"/>
      <c r="K13" s="157">
        <v>1474680</v>
      </c>
      <c r="L13" s="157">
        <v>1474680</v>
      </c>
    </row>
    <row r="14" spans="1:980" ht="28.9" customHeight="1" x14ac:dyDescent="0.25">
      <c r="A14" s="133">
        <f t="shared" si="0"/>
        <v>8</v>
      </c>
      <c r="B14" s="29" t="s">
        <v>126</v>
      </c>
      <c r="C14" s="47" t="s">
        <v>10</v>
      </c>
      <c r="D14" s="47"/>
      <c r="E14" s="47"/>
      <c r="F14" s="47"/>
      <c r="G14" s="28">
        <f>[2]Ovi!$I$79</f>
        <v>0</v>
      </c>
      <c r="H14" s="28">
        <f>[2]Ovi!$E$17+[2]Ovi!$E$25</f>
        <v>0</v>
      </c>
      <c r="I14" s="6"/>
      <c r="J14" s="6"/>
      <c r="K14" s="157">
        <v>402000</v>
      </c>
      <c r="L14" s="157">
        <v>402000</v>
      </c>
    </row>
    <row r="15" spans="1:980" ht="28.9" customHeight="1" x14ac:dyDescent="0.25">
      <c r="A15" s="133">
        <f t="shared" si="0"/>
        <v>9</v>
      </c>
      <c r="B15" s="29" t="s">
        <v>184</v>
      </c>
      <c r="C15" s="47" t="s">
        <v>56</v>
      </c>
      <c r="D15" s="47"/>
      <c r="E15" s="47"/>
      <c r="F15" s="47"/>
      <c r="G15" s="28">
        <f>[1]Ovi!$I$80</f>
        <v>420000</v>
      </c>
      <c r="H15" s="28">
        <f>[2]Ovi!$E$18+[2]Ovi!$E$23</f>
        <v>420000</v>
      </c>
      <c r="I15" s="6"/>
      <c r="J15" s="6"/>
      <c r="K15" s="157">
        <v>577655</v>
      </c>
      <c r="L15" s="157">
        <v>508143</v>
      </c>
    </row>
    <row r="16" spans="1:980" x14ac:dyDescent="0.25">
      <c r="A16" s="133">
        <f t="shared" si="0"/>
        <v>10</v>
      </c>
      <c r="B16" s="29" t="s">
        <v>185</v>
      </c>
      <c r="C16" s="432" t="s">
        <v>14</v>
      </c>
      <c r="D16" s="432"/>
      <c r="E16" s="432"/>
      <c r="F16" s="432"/>
      <c r="G16" s="28"/>
      <c r="H16" s="28">
        <v>0</v>
      </c>
      <c r="I16" s="6"/>
      <c r="J16" s="6"/>
      <c r="K16" s="157"/>
      <c r="L16" s="157"/>
    </row>
    <row r="17" spans="1:12" s="24" customFormat="1" ht="25.5" x14ac:dyDescent="0.25">
      <c r="A17" s="133">
        <f t="shared" si="0"/>
        <v>11</v>
      </c>
      <c r="B17" s="29" t="s">
        <v>186</v>
      </c>
      <c r="C17" s="432" t="s">
        <v>13</v>
      </c>
      <c r="D17" s="432"/>
      <c r="E17" s="432"/>
      <c r="F17" s="432"/>
      <c r="G17" s="50">
        <f>[1]Ovi!$I$81</f>
        <v>6516000</v>
      </c>
      <c r="H17" s="28">
        <f>[2]Ovi!$E$19</f>
        <v>6516000</v>
      </c>
      <c r="I17" s="22"/>
      <c r="J17" s="22"/>
      <c r="K17" s="155">
        <v>6516000</v>
      </c>
      <c r="L17" s="155">
        <v>6516000</v>
      </c>
    </row>
    <row r="18" spans="1:12" ht="14.45" customHeight="1" x14ac:dyDescent="0.25">
      <c r="A18" s="133">
        <f t="shared" si="0"/>
        <v>12</v>
      </c>
      <c r="B18" s="29" t="s">
        <v>122</v>
      </c>
      <c r="C18" s="432" t="s">
        <v>60</v>
      </c>
      <c r="D18" s="432"/>
      <c r="E18" s="432"/>
      <c r="F18" s="432"/>
      <c r="G18" s="28"/>
      <c r="H18" s="28">
        <v>0</v>
      </c>
      <c r="I18" s="6"/>
      <c r="J18" s="6"/>
      <c r="K18" s="157"/>
      <c r="L18" s="157"/>
    </row>
    <row r="19" spans="1:12" s="24" customFormat="1" ht="30" customHeight="1" x14ac:dyDescent="0.25">
      <c r="A19" s="134">
        <f t="shared" si="0"/>
        <v>13</v>
      </c>
      <c r="B19" s="38" t="s">
        <v>30</v>
      </c>
      <c r="C19" s="433" t="s">
        <v>92</v>
      </c>
      <c r="D19" s="433"/>
      <c r="E19" s="433"/>
      <c r="F19" s="433"/>
      <c r="G19" s="55">
        <f>SUM(G7:G18)</f>
        <v>134401695</v>
      </c>
      <c r="H19" s="55">
        <f>SUM(H7:H18)</f>
        <v>134401695</v>
      </c>
      <c r="I19" s="82"/>
      <c r="J19" s="82"/>
      <c r="K19" s="135">
        <f>SUM(K7:K18)</f>
        <v>134401695</v>
      </c>
      <c r="L19" s="135">
        <f>SUM(L7:L18)</f>
        <v>134401695</v>
      </c>
    </row>
    <row r="20" spans="1:12" s="24" customFormat="1" ht="23.45" customHeight="1" x14ac:dyDescent="0.25">
      <c r="A20" s="134">
        <f t="shared" si="0"/>
        <v>14</v>
      </c>
      <c r="B20" s="38" t="s">
        <v>69</v>
      </c>
      <c r="C20" s="433" t="s">
        <v>12</v>
      </c>
      <c r="D20" s="433"/>
      <c r="E20" s="433"/>
      <c r="F20" s="433"/>
      <c r="G20" s="39">
        <f>[1]Ovi!$I$82</f>
        <v>21297287.324999999</v>
      </c>
      <c r="H20" s="39">
        <f>[1]Ovi!$I$82</f>
        <v>21297287.324999999</v>
      </c>
      <c r="I20" s="82"/>
      <c r="J20" s="82"/>
      <c r="K20" s="135">
        <v>21297287</v>
      </c>
      <c r="L20" s="135">
        <v>21297287</v>
      </c>
    </row>
    <row r="21" spans="1:12" x14ac:dyDescent="0.25">
      <c r="A21" s="133">
        <f t="shared" si="0"/>
        <v>15</v>
      </c>
      <c r="B21" s="29" t="s">
        <v>43</v>
      </c>
      <c r="C21" s="432" t="s">
        <v>19</v>
      </c>
      <c r="D21" s="432"/>
      <c r="E21" s="432"/>
      <c r="F21" s="432"/>
      <c r="G21" s="28">
        <f>[1]Ovi!$I$83</f>
        <v>574803</v>
      </c>
      <c r="H21" s="28">
        <f>[2]Ovi!$I$33+[2]Ovi!$I$43</f>
        <v>574803</v>
      </c>
      <c r="I21" s="6"/>
      <c r="J21" s="6"/>
      <c r="K21" s="157">
        <v>574803</v>
      </c>
      <c r="L21" s="157">
        <v>513839</v>
      </c>
    </row>
    <row r="22" spans="1:12" x14ac:dyDescent="0.25">
      <c r="A22" s="133">
        <f t="shared" si="0"/>
        <v>16</v>
      </c>
      <c r="B22" s="29" t="s">
        <v>44</v>
      </c>
      <c r="C22" s="47" t="s">
        <v>20</v>
      </c>
      <c r="D22" s="47"/>
      <c r="E22" s="47"/>
      <c r="F22" s="47"/>
      <c r="G22" s="28">
        <f>[1]Ovi!$I$84</f>
        <v>44366278</v>
      </c>
      <c r="H22" s="28">
        <f>[1]Ovi!$I$84-I22</f>
        <v>34366278</v>
      </c>
      <c r="I22" s="28">
        <v>10000000</v>
      </c>
      <c r="J22" s="6"/>
      <c r="K22" s="157">
        <v>44358507</v>
      </c>
      <c r="L22" s="157">
        <v>42882562</v>
      </c>
    </row>
    <row r="23" spans="1:12" x14ac:dyDescent="0.25">
      <c r="A23" s="133">
        <f t="shared" si="0"/>
        <v>17</v>
      </c>
      <c r="B23" s="29" t="s">
        <v>45</v>
      </c>
      <c r="C23" s="432" t="s">
        <v>24</v>
      </c>
      <c r="D23" s="432"/>
      <c r="E23" s="432"/>
      <c r="F23" s="432"/>
      <c r="G23" s="28">
        <f>[1]Ovi!$I$90</f>
        <v>226925</v>
      </c>
      <c r="H23" s="28">
        <f>[2]Ovi!$I$40+[2]Ovi!$I$46</f>
        <v>226925</v>
      </c>
      <c r="I23" s="6"/>
      <c r="J23" s="6"/>
      <c r="K23" s="157">
        <v>226925</v>
      </c>
      <c r="L23" s="157">
        <v>226925</v>
      </c>
    </row>
    <row r="24" spans="1:12" x14ac:dyDescent="0.25">
      <c r="A24" s="133">
        <f t="shared" si="0"/>
        <v>18</v>
      </c>
      <c r="B24" s="29" t="s">
        <v>116</v>
      </c>
      <c r="C24" s="432" t="s">
        <v>16</v>
      </c>
      <c r="D24" s="432"/>
      <c r="E24" s="432"/>
      <c r="F24" s="432"/>
      <c r="G24" s="28">
        <f>[1]Ovi!$I$85</f>
        <v>314961</v>
      </c>
      <c r="H24" s="28">
        <f>[2]Ovi!$I$35</f>
        <v>314961</v>
      </c>
      <c r="I24" s="6"/>
      <c r="J24" s="6"/>
      <c r="K24" s="157">
        <v>314961</v>
      </c>
      <c r="L24" s="157">
        <v>314961</v>
      </c>
    </row>
    <row r="25" spans="1:12" x14ac:dyDescent="0.25">
      <c r="A25" s="133">
        <f t="shared" si="0"/>
        <v>19</v>
      </c>
      <c r="B25" s="30" t="s">
        <v>46</v>
      </c>
      <c r="C25" s="432" t="s">
        <v>15</v>
      </c>
      <c r="D25" s="432"/>
      <c r="E25" s="432"/>
      <c r="F25" s="432"/>
      <c r="G25" s="28">
        <f>[1]Ovi!$I$86</f>
        <v>3937008</v>
      </c>
      <c r="H25" s="28">
        <f>[2]Ovi!$I$36</f>
        <v>3937008</v>
      </c>
      <c r="I25" s="6"/>
      <c r="J25" s="6"/>
      <c r="K25" s="157">
        <v>3937008</v>
      </c>
      <c r="L25" s="157">
        <v>4475253</v>
      </c>
    </row>
    <row r="26" spans="1:12" x14ac:dyDescent="0.25">
      <c r="A26" s="133">
        <f t="shared" si="0"/>
        <v>20</v>
      </c>
      <c r="B26" s="30" t="s">
        <v>47</v>
      </c>
      <c r="C26" s="432" t="s">
        <v>18</v>
      </c>
      <c r="D26" s="432"/>
      <c r="E26" s="432"/>
      <c r="F26" s="432"/>
      <c r="G26" s="28">
        <f>[1]Ovi!$I$87</f>
        <v>2047244</v>
      </c>
      <c r="H26" s="28">
        <f>[2]Ovi!$I$37+[2]Ovi!$I$45</f>
        <v>2047244</v>
      </c>
      <c r="I26" s="6"/>
      <c r="J26" s="6"/>
      <c r="K26" s="157">
        <v>2047244</v>
      </c>
      <c r="L26" s="157">
        <v>832802</v>
      </c>
    </row>
    <row r="27" spans="1:12" x14ac:dyDescent="0.25">
      <c r="A27" s="133">
        <f t="shared" si="0"/>
        <v>21</v>
      </c>
      <c r="B27" s="30" t="s">
        <v>230</v>
      </c>
      <c r="C27" s="80" t="s">
        <v>229</v>
      </c>
      <c r="D27" s="80"/>
      <c r="E27" s="80"/>
      <c r="F27" s="80"/>
      <c r="G27" s="28"/>
      <c r="H27" s="28">
        <v>0</v>
      </c>
      <c r="I27" s="6"/>
      <c r="J27" s="6"/>
      <c r="K27" s="157"/>
      <c r="L27" s="157"/>
    </row>
    <row r="28" spans="1:12" x14ac:dyDescent="0.25">
      <c r="A28" s="133">
        <f t="shared" si="0"/>
        <v>22</v>
      </c>
      <c r="B28" s="30" t="s">
        <v>48</v>
      </c>
      <c r="C28" s="432" t="s">
        <v>22</v>
      </c>
      <c r="D28" s="432"/>
      <c r="E28" s="432"/>
      <c r="F28" s="432"/>
      <c r="G28" s="28">
        <f>[1]Ovi!$I$89</f>
        <v>2437205</v>
      </c>
      <c r="H28" s="28">
        <f>[2]Ovi!$I$39+[2]Ovi!$I$47</f>
        <v>2437205</v>
      </c>
      <c r="I28" s="22"/>
      <c r="J28" s="6"/>
      <c r="K28" s="157">
        <v>2437205</v>
      </c>
      <c r="L28" s="157">
        <v>2437205</v>
      </c>
    </row>
    <row r="29" spans="1:12" x14ac:dyDescent="0.25">
      <c r="A29" s="133">
        <f t="shared" si="0"/>
        <v>23</v>
      </c>
      <c r="B29" s="30" t="s">
        <v>50</v>
      </c>
      <c r="C29" s="432" t="s">
        <v>17</v>
      </c>
      <c r="D29" s="432"/>
      <c r="E29" s="432"/>
      <c r="F29" s="432"/>
      <c r="G29" s="28">
        <f>[1]Ovi!$I$88</f>
        <v>5164882</v>
      </c>
      <c r="H29" s="28">
        <f>[2]Ovi!$I$38+[2]Ovi!$I$44</f>
        <v>5164882</v>
      </c>
      <c r="I29" s="6"/>
      <c r="J29" s="6"/>
      <c r="K29" s="157">
        <v>5115295</v>
      </c>
      <c r="L29" s="157">
        <v>5988028</v>
      </c>
    </row>
    <row r="30" spans="1:12" x14ac:dyDescent="0.25">
      <c r="A30" s="133">
        <f t="shared" si="0"/>
        <v>24</v>
      </c>
      <c r="B30" s="30" t="s">
        <v>49</v>
      </c>
      <c r="C30" s="47" t="s">
        <v>21</v>
      </c>
      <c r="D30" s="47"/>
      <c r="E30" s="47"/>
      <c r="F30" s="47"/>
      <c r="G30" s="28"/>
      <c r="H30" s="28">
        <v>0</v>
      </c>
      <c r="I30" s="6"/>
      <c r="J30" s="6"/>
      <c r="K30" s="157">
        <v>49587</v>
      </c>
      <c r="L30" s="157">
        <v>83790</v>
      </c>
    </row>
    <row r="31" spans="1:12" x14ac:dyDescent="0.25">
      <c r="A31" s="133">
        <f t="shared" si="0"/>
        <v>25</v>
      </c>
      <c r="B31" s="30" t="s">
        <v>117</v>
      </c>
      <c r="C31" s="432" t="s">
        <v>23</v>
      </c>
      <c r="D31" s="432"/>
      <c r="E31" s="432"/>
      <c r="F31" s="432"/>
      <c r="G31" s="28">
        <f>[1]Ovi!$I$91</f>
        <v>10683290</v>
      </c>
      <c r="H31" s="28">
        <f>[1]Ovi!$I$91-I31</f>
        <v>9083290</v>
      </c>
      <c r="I31" s="28">
        <v>1600000</v>
      </c>
      <c r="J31" s="6"/>
      <c r="K31" s="157">
        <v>9463290</v>
      </c>
      <c r="L31" s="157">
        <v>10756128</v>
      </c>
    </row>
    <row r="32" spans="1:12" x14ac:dyDescent="0.25">
      <c r="A32" s="133">
        <f t="shared" si="0"/>
        <v>26</v>
      </c>
      <c r="B32" s="49" t="s">
        <v>58</v>
      </c>
      <c r="C32" s="432" t="s">
        <v>59</v>
      </c>
      <c r="D32" s="432"/>
      <c r="E32" s="432"/>
      <c r="F32" s="432"/>
      <c r="G32" s="50"/>
      <c r="H32" s="28">
        <v>0</v>
      </c>
      <c r="I32" s="6"/>
      <c r="J32" s="6"/>
      <c r="K32" s="157">
        <v>1220000</v>
      </c>
      <c r="L32" s="157">
        <v>1282000</v>
      </c>
    </row>
    <row r="33" spans="1:12" x14ac:dyDescent="0.25">
      <c r="A33" s="202">
        <f t="shared" si="0"/>
        <v>27</v>
      </c>
      <c r="B33" s="203" t="s">
        <v>300</v>
      </c>
      <c r="C33" s="204" t="s">
        <v>299</v>
      </c>
      <c r="D33" s="208"/>
      <c r="E33" s="208"/>
      <c r="F33" s="208"/>
      <c r="G33" s="50"/>
      <c r="H33" s="28"/>
      <c r="I33" s="6"/>
      <c r="J33" s="6"/>
      <c r="K33" s="157"/>
      <c r="L33" s="157">
        <v>3</v>
      </c>
    </row>
    <row r="34" spans="1:12" x14ac:dyDescent="0.25">
      <c r="A34" s="134">
        <f t="shared" si="0"/>
        <v>28</v>
      </c>
      <c r="B34" s="38" t="s">
        <v>29</v>
      </c>
      <c r="C34" s="433" t="s">
        <v>93</v>
      </c>
      <c r="D34" s="433"/>
      <c r="E34" s="433"/>
      <c r="F34" s="433"/>
      <c r="G34" s="39">
        <f>SUM(G21:G32)</f>
        <v>69752596</v>
      </c>
      <c r="H34" s="39">
        <f>SUM(H21:H32)</f>
        <v>58152596</v>
      </c>
      <c r="I34" s="39">
        <f>SUM(I21:I32)</f>
        <v>11600000</v>
      </c>
      <c r="J34" s="82"/>
      <c r="K34" s="135">
        <f>SUM(K21:K32)</f>
        <v>69744825</v>
      </c>
      <c r="L34" s="135">
        <f>SUM(L21:L33)</f>
        <v>69793496</v>
      </c>
    </row>
    <row r="35" spans="1:12" x14ac:dyDescent="0.25">
      <c r="A35" s="133">
        <f t="shared" si="0"/>
        <v>29</v>
      </c>
      <c r="B35" s="29" t="s">
        <v>187</v>
      </c>
      <c r="C35" s="47" t="s">
        <v>26</v>
      </c>
      <c r="D35" s="48"/>
      <c r="E35" s="48"/>
      <c r="F35" s="48"/>
      <c r="G35" s="42"/>
      <c r="H35" s="6"/>
      <c r="I35" s="6"/>
      <c r="J35" s="6"/>
      <c r="K35" s="157"/>
      <c r="L35" s="157"/>
    </row>
    <row r="36" spans="1:12" x14ac:dyDescent="0.25">
      <c r="A36" s="133">
        <f t="shared" si="0"/>
        <v>30</v>
      </c>
      <c r="B36" s="29" t="s">
        <v>188</v>
      </c>
      <c r="C36" s="47" t="s">
        <v>25</v>
      </c>
      <c r="D36" s="48"/>
      <c r="E36" s="48"/>
      <c r="F36" s="48"/>
      <c r="G36" s="42"/>
      <c r="H36" s="6"/>
      <c r="I36" s="6"/>
      <c r="J36" s="6"/>
      <c r="K36" s="157"/>
      <c r="L36" s="157"/>
    </row>
    <row r="37" spans="1:12" x14ac:dyDescent="0.25">
      <c r="A37" s="134">
        <f t="shared" si="0"/>
        <v>31</v>
      </c>
      <c r="B37" s="38" t="s">
        <v>108</v>
      </c>
      <c r="C37" s="124" t="s">
        <v>95</v>
      </c>
      <c r="D37" s="124"/>
      <c r="E37" s="124"/>
      <c r="F37" s="124"/>
      <c r="G37" s="39">
        <f>SUM(G35:G36)</f>
        <v>0</v>
      </c>
      <c r="H37" s="39">
        <v>0</v>
      </c>
      <c r="I37" s="82"/>
      <c r="J37" s="82"/>
      <c r="K37" s="135">
        <f>SUM(K35:K36)</f>
        <v>0</v>
      </c>
      <c r="L37" s="135">
        <f>SUM(L35:L36)</f>
        <v>0</v>
      </c>
    </row>
    <row r="38" spans="1:12" x14ac:dyDescent="0.25">
      <c r="A38" s="133">
        <f t="shared" si="0"/>
        <v>32</v>
      </c>
      <c r="B38" s="29" t="s">
        <v>189</v>
      </c>
      <c r="C38" s="47" t="s">
        <v>28</v>
      </c>
      <c r="D38" s="48"/>
      <c r="E38" s="48"/>
      <c r="F38" s="48"/>
      <c r="G38" s="42"/>
      <c r="H38" s="6"/>
      <c r="I38" s="6"/>
      <c r="J38" s="6"/>
      <c r="K38" s="157"/>
      <c r="L38" s="157"/>
    </row>
    <row r="39" spans="1:12" x14ac:dyDescent="0.25">
      <c r="A39" s="133">
        <f t="shared" si="0"/>
        <v>33</v>
      </c>
      <c r="B39" s="29" t="s">
        <v>190</v>
      </c>
      <c r="C39" s="47" t="s">
        <v>39</v>
      </c>
      <c r="D39" s="48"/>
      <c r="E39" s="48"/>
      <c r="F39" s="48"/>
      <c r="G39" s="42"/>
      <c r="H39" s="6"/>
      <c r="I39" s="6"/>
      <c r="J39" s="6"/>
      <c r="K39" s="157"/>
      <c r="L39" s="157"/>
    </row>
    <row r="40" spans="1:12" x14ac:dyDescent="0.25">
      <c r="A40" s="133">
        <f t="shared" si="0"/>
        <v>34</v>
      </c>
      <c r="B40" s="29" t="s">
        <v>128</v>
      </c>
      <c r="C40" s="47" t="s">
        <v>127</v>
      </c>
      <c r="D40" s="48"/>
      <c r="E40" s="48"/>
      <c r="F40" s="48"/>
      <c r="G40" s="42"/>
      <c r="H40" s="6"/>
      <c r="I40" s="6"/>
      <c r="J40" s="6"/>
      <c r="K40" s="157"/>
      <c r="L40" s="157"/>
    </row>
    <row r="41" spans="1:12" x14ac:dyDescent="0.25">
      <c r="A41" s="134">
        <f t="shared" si="0"/>
        <v>35</v>
      </c>
      <c r="B41" s="51" t="s">
        <v>96</v>
      </c>
      <c r="C41" s="124" t="s">
        <v>97</v>
      </c>
      <c r="D41" s="124"/>
      <c r="E41" s="124"/>
      <c r="F41" s="124"/>
      <c r="G41" s="39">
        <f>SUM(G38:G40)</f>
        <v>0</v>
      </c>
      <c r="H41" s="39">
        <v>0</v>
      </c>
      <c r="I41" s="82"/>
      <c r="J41" s="82"/>
      <c r="K41" s="135">
        <f>SUM(K38:K39)</f>
        <v>0</v>
      </c>
      <c r="L41" s="135">
        <f>SUM(L38:L40)</f>
        <v>0</v>
      </c>
    </row>
    <row r="42" spans="1:12" x14ac:dyDescent="0.25">
      <c r="A42" s="133">
        <f t="shared" si="0"/>
        <v>36</v>
      </c>
      <c r="B42" s="154" t="s">
        <v>277</v>
      </c>
      <c r="C42" s="150" t="s">
        <v>278</v>
      </c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5">
      <c r="A43" s="133">
        <f t="shared" si="0"/>
        <v>37</v>
      </c>
      <c r="B43" s="196" t="s">
        <v>286</v>
      </c>
      <c r="C43" s="197" t="s">
        <v>287</v>
      </c>
      <c r="D43" s="48"/>
      <c r="E43" s="48"/>
      <c r="F43" s="48"/>
      <c r="G43" s="50"/>
      <c r="H43" s="50"/>
      <c r="I43" s="50"/>
      <c r="J43" s="6"/>
      <c r="K43" s="157"/>
      <c r="L43" s="157"/>
    </row>
    <row r="44" spans="1:12" x14ac:dyDescent="0.25">
      <c r="A44" s="133">
        <f t="shared" si="0"/>
        <v>38</v>
      </c>
      <c r="B44" s="29" t="s">
        <v>191</v>
      </c>
      <c r="C44" s="47" t="s">
        <v>71</v>
      </c>
      <c r="D44" s="48"/>
      <c r="E44" s="48"/>
      <c r="F44" s="48"/>
      <c r="G44" s="50">
        <f>[1]Ovi!$I$92</f>
        <v>1490158</v>
      </c>
      <c r="H44" s="50"/>
      <c r="I44" s="50">
        <f>[1]Ovi!$I$65+[1]Ovi!$I$68</f>
        <v>1490158</v>
      </c>
      <c r="J44" s="6"/>
      <c r="K44" s="157">
        <v>1490158</v>
      </c>
      <c r="L44" s="157">
        <v>2815969</v>
      </c>
    </row>
    <row r="45" spans="1:12" x14ac:dyDescent="0.25">
      <c r="A45" s="133">
        <f t="shared" si="0"/>
        <v>39</v>
      </c>
      <c r="B45" s="29" t="s">
        <v>192</v>
      </c>
      <c r="C45" s="47" t="s">
        <v>34</v>
      </c>
      <c r="D45" s="48"/>
      <c r="E45" s="48"/>
      <c r="F45" s="48"/>
      <c r="G45" s="50">
        <f>[1]Ovi!$I$93</f>
        <v>402343</v>
      </c>
      <c r="H45" s="50"/>
      <c r="I45" s="50">
        <f>[1]Ovi!$I$69</f>
        <v>402343</v>
      </c>
      <c r="J45" s="6"/>
      <c r="K45" s="157">
        <v>402343</v>
      </c>
      <c r="L45" s="157">
        <v>760312</v>
      </c>
    </row>
    <row r="46" spans="1:12" x14ac:dyDescent="0.25">
      <c r="A46" s="134">
        <f t="shared" si="0"/>
        <v>40</v>
      </c>
      <c r="B46" s="38" t="s">
        <v>98</v>
      </c>
      <c r="C46" s="124" t="s">
        <v>99</v>
      </c>
      <c r="D46" s="124"/>
      <c r="E46" s="124"/>
      <c r="F46" s="124"/>
      <c r="G46" s="39">
        <f>SUM(G43:G45)</f>
        <v>1892501</v>
      </c>
      <c r="H46" s="39">
        <f>SUM(H43:H45)</f>
        <v>0</v>
      </c>
      <c r="I46" s="39">
        <f>SUM(I43:I45)</f>
        <v>1892501</v>
      </c>
      <c r="J46" s="82"/>
      <c r="K46" s="135">
        <f>SUM(K43:K45)</f>
        <v>1892501</v>
      </c>
      <c r="L46" s="135">
        <f>SUM(L43:L45)</f>
        <v>3576281</v>
      </c>
    </row>
    <row r="47" spans="1:12" x14ac:dyDescent="0.25">
      <c r="A47" s="133">
        <f t="shared" si="0"/>
        <v>41</v>
      </c>
      <c r="B47" s="29" t="s">
        <v>193</v>
      </c>
      <c r="C47" s="47" t="s">
        <v>33</v>
      </c>
      <c r="D47" s="48"/>
      <c r="E47" s="48"/>
      <c r="F47" s="48"/>
      <c r="G47" s="42"/>
      <c r="H47" s="6"/>
      <c r="I47" s="6"/>
      <c r="J47" s="6"/>
      <c r="K47" s="157"/>
      <c r="L47" s="157"/>
    </row>
    <row r="48" spans="1:12" x14ac:dyDescent="0.25">
      <c r="A48" s="133">
        <f t="shared" si="0"/>
        <v>42</v>
      </c>
      <c r="B48" s="29" t="s">
        <v>119</v>
      </c>
      <c r="C48" s="47" t="s">
        <v>35</v>
      </c>
      <c r="D48" s="47"/>
      <c r="E48" s="47"/>
      <c r="F48" s="47"/>
      <c r="G48" s="50"/>
      <c r="H48" s="6"/>
      <c r="I48" s="6"/>
      <c r="J48" s="6"/>
      <c r="K48" s="157"/>
      <c r="L48" s="157"/>
    </row>
    <row r="49" spans="1:980" x14ac:dyDescent="0.25">
      <c r="A49" s="134">
        <f t="shared" si="0"/>
        <v>43</v>
      </c>
      <c r="B49" s="38" t="s">
        <v>100</v>
      </c>
      <c r="C49" s="124" t="s">
        <v>101</v>
      </c>
      <c r="D49" s="124"/>
      <c r="E49" s="124"/>
      <c r="F49" s="124"/>
      <c r="G49" s="39">
        <f>SUM(G47:G48)</f>
        <v>0</v>
      </c>
      <c r="H49" s="39">
        <f>SUM(H47:H48)</f>
        <v>0</v>
      </c>
      <c r="I49" s="82"/>
      <c r="J49" s="82"/>
      <c r="K49" s="135">
        <f>SUM(K47:K48)</f>
        <v>0</v>
      </c>
      <c r="L49" s="135">
        <f>SUM(L47:L48)</f>
        <v>0</v>
      </c>
    </row>
    <row r="50" spans="1:980" ht="25.5" x14ac:dyDescent="0.25">
      <c r="A50" s="133">
        <f t="shared" si="0"/>
        <v>44</v>
      </c>
      <c r="B50" s="29" t="s">
        <v>194</v>
      </c>
      <c r="C50" s="47" t="s">
        <v>123</v>
      </c>
      <c r="D50" s="47"/>
      <c r="E50" s="47"/>
      <c r="F50" s="47"/>
      <c r="G50" s="50"/>
      <c r="H50" s="6"/>
      <c r="I50" s="6"/>
      <c r="J50" s="6"/>
      <c r="K50" s="157"/>
      <c r="L50" s="157"/>
    </row>
    <row r="51" spans="1:980" x14ac:dyDescent="0.25">
      <c r="A51" s="134">
        <f t="shared" si="0"/>
        <v>45</v>
      </c>
      <c r="B51" s="38" t="s">
        <v>102</v>
      </c>
      <c r="C51" s="124" t="s">
        <v>103</v>
      </c>
      <c r="D51" s="124"/>
      <c r="E51" s="124"/>
      <c r="F51" s="124"/>
      <c r="G51" s="39">
        <f>SUM(G50)</f>
        <v>0</v>
      </c>
      <c r="H51" s="39">
        <f>SUM(H50)</f>
        <v>0</v>
      </c>
      <c r="I51" s="82"/>
      <c r="J51" s="82"/>
      <c r="K51" s="135">
        <f>SUM(K50)</f>
        <v>0</v>
      </c>
      <c r="L51" s="135">
        <f>SUM(L50)</f>
        <v>0</v>
      </c>
    </row>
    <row r="52" spans="1:980" ht="37.15" customHeight="1" x14ac:dyDescent="0.25">
      <c r="A52" s="134">
        <f t="shared" si="0"/>
        <v>46</v>
      </c>
      <c r="B52" s="43" t="s">
        <v>195</v>
      </c>
      <c r="C52" s="433" t="s">
        <v>196</v>
      </c>
      <c r="D52" s="433"/>
      <c r="E52" s="433"/>
      <c r="F52" s="433"/>
      <c r="G52" s="39">
        <f>G19+G20+G34+G37+G41+G46+G49+G51</f>
        <v>227344079.32499999</v>
      </c>
      <c r="H52" s="39">
        <f>H51+H49+H46+H41+H37+H34+H20+H19</f>
        <v>213851578.32499999</v>
      </c>
      <c r="I52" s="39">
        <f>I19+I20+I34+I37+I41+I46+I49+I51</f>
        <v>13492501</v>
      </c>
      <c r="J52" s="82"/>
      <c r="K52" s="135">
        <f>K19+K20+K34+K37+K41+K46+K49+K51</f>
        <v>227336308</v>
      </c>
      <c r="L52" s="135">
        <f>L19+L20+L34+L37+L41+L46+L49+L51</f>
        <v>229068759</v>
      </c>
    </row>
    <row r="53" spans="1:980" x14ac:dyDescent="0.25">
      <c r="A53" s="35"/>
    </row>
    <row r="54" spans="1:980" s="24" customFormat="1" ht="22.15" customHeight="1" x14ac:dyDescent="0.25">
      <c r="A54" s="431" t="s">
        <v>197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  <c r="IW54" s="45"/>
      <c r="IX54" s="45"/>
      <c r="IY54" s="45"/>
      <c r="IZ54" s="45"/>
      <c r="JA54" s="45"/>
      <c r="JB54" s="45"/>
      <c r="JC54" s="45"/>
      <c r="JD54" s="45"/>
      <c r="JE54" s="45"/>
      <c r="JF54" s="45"/>
      <c r="JG54" s="45"/>
      <c r="JH54" s="45"/>
      <c r="JI54" s="45"/>
      <c r="JJ54" s="45"/>
      <c r="JK54" s="45"/>
      <c r="JL54" s="45"/>
      <c r="JM54" s="45"/>
      <c r="JN54" s="45"/>
      <c r="JO54" s="45"/>
      <c r="JP54" s="45"/>
      <c r="JQ54" s="45"/>
      <c r="JR54" s="45"/>
      <c r="JS54" s="45"/>
      <c r="JT54" s="45"/>
      <c r="JU54" s="45"/>
      <c r="JV54" s="45"/>
      <c r="JW54" s="45"/>
      <c r="JX54" s="45"/>
      <c r="JY54" s="45"/>
      <c r="JZ54" s="45"/>
      <c r="KA54" s="45"/>
      <c r="KB54" s="45"/>
      <c r="KC54" s="45"/>
      <c r="KD54" s="45"/>
      <c r="KE54" s="45"/>
      <c r="KF54" s="45"/>
      <c r="KG54" s="45"/>
      <c r="KH54" s="45"/>
      <c r="KI54" s="45"/>
      <c r="KJ54" s="45"/>
      <c r="KK54" s="45"/>
      <c r="KL54" s="45"/>
      <c r="KM54" s="45"/>
      <c r="KN54" s="45"/>
      <c r="KO54" s="45"/>
      <c r="KP54" s="45"/>
      <c r="KQ54" s="45"/>
      <c r="KR54" s="45"/>
      <c r="KS54" s="45"/>
      <c r="KT54" s="45"/>
      <c r="KU54" s="45"/>
      <c r="KV54" s="45"/>
      <c r="KW54" s="45"/>
      <c r="KX54" s="45"/>
      <c r="KY54" s="45"/>
      <c r="KZ54" s="45"/>
      <c r="LA54" s="45"/>
      <c r="LB54" s="45"/>
      <c r="LC54" s="45"/>
      <c r="LD54" s="45"/>
      <c r="LE54" s="45"/>
      <c r="LF54" s="45"/>
      <c r="LG54" s="45"/>
      <c r="LH54" s="45"/>
      <c r="LI54" s="45"/>
      <c r="LJ54" s="45"/>
      <c r="LK54" s="45"/>
      <c r="LL54" s="45"/>
      <c r="LM54" s="45"/>
      <c r="LN54" s="45"/>
      <c r="LO54" s="45"/>
      <c r="LP54" s="45"/>
      <c r="LQ54" s="45"/>
      <c r="LR54" s="45"/>
      <c r="LS54" s="45"/>
      <c r="LT54" s="45"/>
      <c r="LU54" s="45"/>
      <c r="LV54" s="45"/>
      <c r="LW54" s="45"/>
      <c r="LX54" s="45"/>
      <c r="LY54" s="45"/>
      <c r="LZ54" s="45"/>
      <c r="MA54" s="45"/>
      <c r="MB54" s="45"/>
      <c r="MC54" s="45"/>
      <c r="MD54" s="45"/>
      <c r="ME54" s="45"/>
      <c r="MF54" s="45"/>
      <c r="MG54" s="45"/>
      <c r="MH54" s="45"/>
      <c r="MI54" s="45"/>
      <c r="MJ54" s="45"/>
      <c r="MK54" s="45"/>
      <c r="ML54" s="45"/>
      <c r="MM54" s="45"/>
      <c r="MN54" s="45"/>
      <c r="MO54" s="45"/>
      <c r="MP54" s="45"/>
      <c r="MQ54" s="45"/>
      <c r="MR54" s="45"/>
      <c r="MS54" s="45"/>
      <c r="MT54" s="45"/>
      <c r="MU54" s="45"/>
      <c r="MV54" s="45"/>
      <c r="MW54" s="45"/>
      <c r="MX54" s="45"/>
      <c r="MY54" s="45"/>
      <c r="MZ54" s="45"/>
      <c r="NA54" s="45"/>
      <c r="NB54" s="45"/>
      <c r="NC54" s="45"/>
      <c r="ND54" s="45"/>
      <c r="NE54" s="45"/>
      <c r="NF54" s="45"/>
      <c r="NG54" s="45"/>
      <c r="NH54" s="45"/>
      <c r="NI54" s="45"/>
      <c r="NJ54" s="45"/>
      <c r="NK54" s="45"/>
      <c r="NL54" s="45"/>
      <c r="NM54" s="45"/>
      <c r="NN54" s="45"/>
      <c r="NO54" s="45"/>
      <c r="NP54" s="45"/>
      <c r="NQ54" s="45"/>
      <c r="NR54" s="45"/>
      <c r="NS54" s="45"/>
      <c r="NT54" s="45"/>
      <c r="NU54" s="45"/>
      <c r="NV54" s="45"/>
      <c r="NW54" s="45"/>
      <c r="NX54" s="45"/>
      <c r="NY54" s="45"/>
      <c r="NZ54" s="45"/>
      <c r="OA54" s="45"/>
      <c r="OB54" s="45"/>
      <c r="OC54" s="45"/>
      <c r="OD54" s="45"/>
      <c r="OE54" s="45"/>
      <c r="OF54" s="45"/>
      <c r="OG54" s="45"/>
      <c r="OH54" s="45"/>
      <c r="OI54" s="45"/>
      <c r="OJ54" s="45"/>
      <c r="OK54" s="45"/>
      <c r="OL54" s="45"/>
      <c r="OM54" s="45"/>
      <c r="ON54" s="45"/>
      <c r="OO54" s="45"/>
      <c r="OP54" s="45"/>
      <c r="OQ54" s="45"/>
      <c r="OR54" s="45"/>
      <c r="OS54" s="45"/>
      <c r="OT54" s="45"/>
      <c r="OU54" s="45"/>
      <c r="OV54" s="45"/>
      <c r="OW54" s="45"/>
      <c r="OX54" s="45"/>
      <c r="OY54" s="45"/>
      <c r="OZ54" s="45"/>
      <c r="PA54" s="45"/>
      <c r="PB54" s="45"/>
      <c r="PC54" s="45"/>
      <c r="PD54" s="45"/>
      <c r="PE54" s="45"/>
      <c r="PF54" s="45"/>
      <c r="PG54" s="45"/>
      <c r="PH54" s="45"/>
      <c r="PI54" s="45"/>
      <c r="PJ54" s="45"/>
      <c r="PK54" s="45"/>
      <c r="PL54" s="45"/>
      <c r="PM54" s="45"/>
      <c r="PN54" s="45"/>
      <c r="PO54" s="45"/>
      <c r="PP54" s="45"/>
      <c r="PQ54" s="45"/>
      <c r="PR54" s="45"/>
      <c r="PS54" s="45"/>
      <c r="PT54" s="45"/>
      <c r="PU54" s="45"/>
      <c r="PV54" s="45"/>
      <c r="PW54" s="45"/>
      <c r="PX54" s="45"/>
      <c r="PY54" s="45"/>
      <c r="PZ54" s="45"/>
      <c r="QA54" s="45"/>
      <c r="QB54" s="45"/>
      <c r="QC54" s="45"/>
      <c r="QD54" s="45"/>
      <c r="QE54" s="45"/>
      <c r="QF54" s="45"/>
      <c r="QG54" s="45"/>
      <c r="QH54" s="45"/>
      <c r="QI54" s="45"/>
      <c r="QJ54" s="45"/>
      <c r="QK54" s="45"/>
      <c r="QL54" s="45"/>
      <c r="QM54" s="45"/>
      <c r="QN54" s="45"/>
      <c r="QO54" s="45"/>
      <c r="QP54" s="45"/>
      <c r="QQ54" s="45"/>
      <c r="QR54" s="45"/>
      <c r="QS54" s="45"/>
      <c r="QT54" s="45"/>
      <c r="QU54" s="45"/>
      <c r="QV54" s="45"/>
      <c r="QW54" s="45"/>
      <c r="QX54" s="45"/>
      <c r="QY54" s="45"/>
      <c r="QZ54" s="45"/>
      <c r="RA54" s="45"/>
      <c r="RB54" s="45"/>
      <c r="RC54" s="45"/>
      <c r="RD54" s="45"/>
      <c r="RE54" s="45"/>
      <c r="RF54" s="45"/>
      <c r="RG54" s="45"/>
      <c r="RH54" s="45"/>
      <c r="RI54" s="45"/>
      <c r="RJ54" s="45"/>
      <c r="RK54" s="45"/>
      <c r="RL54" s="45"/>
      <c r="RM54" s="45"/>
      <c r="RN54" s="45"/>
      <c r="RO54" s="45"/>
      <c r="RP54" s="45"/>
      <c r="RQ54" s="45"/>
      <c r="RR54" s="45"/>
      <c r="RS54" s="45"/>
      <c r="RT54" s="45"/>
      <c r="RU54" s="45"/>
      <c r="RV54" s="45"/>
      <c r="RW54" s="45"/>
      <c r="RX54" s="45"/>
      <c r="RY54" s="45"/>
      <c r="RZ54" s="45"/>
      <c r="SA54" s="45"/>
      <c r="SB54" s="45"/>
      <c r="SC54" s="45"/>
      <c r="SD54" s="45"/>
      <c r="SE54" s="45"/>
      <c r="SF54" s="45"/>
      <c r="SG54" s="45"/>
      <c r="SH54" s="45"/>
      <c r="SI54" s="45"/>
      <c r="SJ54" s="45"/>
      <c r="SK54" s="45"/>
      <c r="SL54" s="45"/>
      <c r="SM54" s="45"/>
      <c r="SN54" s="45"/>
      <c r="SO54" s="45"/>
      <c r="SP54" s="45"/>
      <c r="SQ54" s="45"/>
      <c r="SR54" s="45"/>
      <c r="SS54" s="45"/>
      <c r="ST54" s="45"/>
      <c r="SU54" s="45"/>
      <c r="SV54" s="45"/>
      <c r="SW54" s="45"/>
      <c r="SX54" s="45"/>
      <c r="SY54" s="45"/>
      <c r="SZ54" s="45"/>
      <c r="TA54" s="45"/>
      <c r="TB54" s="45"/>
      <c r="TC54" s="45"/>
      <c r="TD54" s="45"/>
      <c r="TE54" s="45"/>
      <c r="TF54" s="45"/>
      <c r="TG54" s="45"/>
      <c r="TH54" s="45"/>
      <c r="TI54" s="45"/>
      <c r="TJ54" s="45"/>
      <c r="TK54" s="45"/>
      <c r="TL54" s="45"/>
      <c r="TM54" s="45"/>
      <c r="TN54" s="45"/>
      <c r="TO54" s="45"/>
      <c r="TP54" s="45"/>
      <c r="TQ54" s="45"/>
      <c r="TR54" s="45"/>
      <c r="TS54" s="45"/>
      <c r="TT54" s="45"/>
      <c r="TU54" s="45"/>
      <c r="TV54" s="45"/>
      <c r="TW54" s="45"/>
      <c r="TX54" s="45"/>
      <c r="TY54" s="45"/>
      <c r="TZ54" s="45"/>
      <c r="UA54" s="45"/>
      <c r="UB54" s="45"/>
      <c r="UC54" s="45"/>
      <c r="UD54" s="45"/>
      <c r="UE54" s="45"/>
      <c r="UF54" s="45"/>
      <c r="UG54" s="45"/>
      <c r="UH54" s="45"/>
      <c r="UI54" s="45"/>
      <c r="UJ54" s="45"/>
      <c r="UK54" s="45"/>
      <c r="UL54" s="45"/>
      <c r="UM54" s="45"/>
      <c r="UN54" s="45"/>
      <c r="UO54" s="45"/>
      <c r="UP54" s="45"/>
      <c r="UQ54" s="45"/>
      <c r="UR54" s="45"/>
      <c r="US54" s="45"/>
      <c r="UT54" s="45"/>
      <c r="UU54" s="45"/>
      <c r="UV54" s="45"/>
      <c r="UW54" s="45"/>
      <c r="UX54" s="45"/>
      <c r="UY54" s="45"/>
      <c r="UZ54" s="45"/>
      <c r="VA54" s="45"/>
      <c r="VB54" s="45"/>
      <c r="VC54" s="45"/>
      <c r="VD54" s="45"/>
      <c r="VE54" s="45"/>
      <c r="VF54" s="45"/>
      <c r="VG54" s="45"/>
      <c r="VH54" s="45"/>
      <c r="VI54" s="45"/>
      <c r="VJ54" s="45"/>
      <c r="VK54" s="45"/>
      <c r="VL54" s="45"/>
      <c r="VM54" s="45"/>
      <c r="VN54" s="45"/>
      <c r="VO54" s="45"/>
      <c r="VP54" s="45"/>
      <c r="VQ54" s="45"/>
      <c r="VR54" s="45"/>
      <c r="VS54" s="45"/>
      <c r="VT54" s="45"/>
      <c r="VU54" s="45"/>
      <c r="VV54" s="45"/>
      <c r="VW54" s="45"/>
      <c r="VX54" s="45"/>
      <c r="VY54" s="45"/>
      <c r="VZ54" s="45"/>
      <c r="WA54" s="45"/>
      <c r="WB54" s="45"/>
      <c r="WC54" s="45"/>
      <c r="WD54" s="45"/>
      <c r="WE54" s="45"/>
      <c r="WF54" s="45"/>
      <c r="WG54" s="45"/>
      <c r="WH54" s="45"/>
      <c r="WI54" s="45"/>
      <c r="WJ54" s="45"/>
      <c r="WK54" s="45"/>
      <c r="WL54" s="45"/>
      <c r="WM54" s="45"/>
      <c r="WN54" s="45"/>
      <c r="WO54" s="45"/>
      <c r="WP54" s="45"/>
      <c r="WQ54" s="45"/>
      <c r="WR54" s="45"/>
      <c r="WS54" s="45"/>
      <c r="WT54" s="45"/>
      <c r="WU54" s="45"/>
      <c r="WV54" s="45"/>
      <c r="WW54" s="45"/>
      <c r="WX54" s="45"/>
      <c r="WY54" s="45"/>
      <c r="WZ54" s="45"/>
      <c r="XA54" s="45"/>
      <c r="XB54" s="45"/>
      <c r="XC54" s="45"/>
      <c r="XD54" s="45"/>
      <c r="XE54" s="45"/>
      <c r="XF54" s="45"/>
      <c r="XG54" s="45"/>
      <c r="XH54" s="45"/>
      <c r="XI54" s="45"/>
      <c r="XJ54" s="45"/>
      <c r="XK54" s="45"/>
      <c r="XL54" s="45"/>
      <c r="XM54" s="45"/>
      <c r="XN54" s="45"/>
      <c r="XO54" s="45"/>
      <c r="XP54" s="45"/>
      <c r="XQ54" s="45"/>
      <c r="XR54" s="45"/>
      <c r="XS54" s="45"/>
      <c r="XT54" s="45"/>
      <c r="XU54" s="45"/>
      <c r="XV54" s="45"/>
      <c r="XW54" s="45"/>
      <c r="XX54" s="45"/>
      <c r="XY54" s="45"/>
      <c r="XZ54" s="45"/>
      <c r="YA54" s="45"/>
      <c r="YB54" s="45"/>
      <c r="YC54" s="45"/>
      <c r="YD54" s="45"/>
      <c r="YE54" s="45"/>
      <c r="YF54" s="45"/>
      <c r="YG54" s="45"/>
      <c r="YH54" s="45"/>
      <c r="YI54" s="45"/>
      <c r="YJ54" s="45"/>
      <c r="YK54" s="45"/>
      <c r="YL54" s="45"/>
      <c r="YM54" s="45"/>
      <c r="YN54" s="45"/>
      <c r="YO54" s="45"/>
      <c r="YP54" s="45"/>
      <c r="YQ54" s="45"/>
      <c r="YR54" s="45"/>
      <c r="YS54" s="45"/>
      <c r="YT54" s="45"/>
      <c r="YU54" s="45"/>
      <c r="YV54" s="45"/>
      <c r="YW54" s="45"/>
      <c r="YX54" s="45"/>
      <c r="YY54" s="45"/>
      <c r="YZ54" s="45"/>
      <c r="ZA54" s="45"/>
      <c r="ZB54" s="45"/>
      <c r="ZC54" s="45"/>
      <c r="ZD54" s="45"/>
      <c r="ZE54" s="45"/>
      <c r="ZF54" s="45"/>
      <c r="ZG54" s="45"/>
      <c r="ZH54" s="45"/>
      <c r="ZI54" s="45"/>
      <c r="ZJ54" s="45"/>
      <c r="ZK54" s="45"/>
      <c r="ZL54" s="45"/>
      <c r="ZM54" s="45"/>
      <c r="ZN54" s="45"/>
      <c r="ZO54" s="45"/>
      <c r="ZP54" s="45"/>
      <c r="ZQ54" s="45"/>
      <c r="ZR54" s="45"/>
      <c r="ZS54" s="45"/>
      <c r="ZT54" s="45"/>
      <c r="ZU54" s="45"/>
      <c r="ZV54" s="45"/>
      <c r="ZW54" s="45"/>
      <c r="ZX54" s="45"/>
      <c r="ZY54" s="45"/>
      <c r="ZZ54" s="45"/>
      <c r="AAA54" s="45"/>
      <c r="AAB54" s="45"/>
      <c r="AAC54" s="45"/>
      <c r="AAD54" s="45"/>
      <c r="AAE54" s="45"/>
      <c r="AAF54" s="45"/>
      <c r="AAG54" s="45"/>
      <c r="AAH54" s="45"/>
      <c r="AAI54" s="45"/>
      <c r="AAJ54" s="45"/>
      <c r="AAK54" s="45"/>
      <c r="AAL54" s="45"/>
      <c r="AAM54" s="45"/>
      <c r="AAN54" s="45"/>
      <c r="AAO54" s="45"/>
      <c r="AAP54" s="45"/>
      <c r="AAQ54" s="45"/>
      <c r="AAR54" s="45"/>
      <c r="AAS54" s="45"/>
      <c r="AAT54" s="45"/>
      <c r="AAU54" s="45"/>
      <c r="AAV54" s="45"/>
      <c r="AAW54" s="45"/>
      <c r="AAX54" s="45"/>
      <c r="AAY54" s="45"/>
      <c r="AAZ54" s="45"/>
      <c r="ABA54" s="45"/>
      <c r="ABB54" s="45"/>
      <c r="ABC54" s="45"/>
      <c r="ABD54" s="45"/>
      <c r="ABE54" s="45"/>
      <c r="ABF54" s="45"/>
      <c r="ABG54" s="45"/>
      <c r="ABH54" s="45"/>
      <c r="ABI54" s="45"/>
      <c r="ABJ54" s="45"/>
      <c r="ABK54" s="45"/>
      <c r="ABL54" s="45"/>
      <c r="ABM54" s="45"/>
      <c r="ABN54" s="45"/>
      <c r="ABO54" s="45"/>
      <c r="ABP54" s="45"/>
      <c r="ABQ54" s="45"/>
      <c r="ABR54" s="45"/>
      <c r="ABS54" s="45"/>
      <c r="ABT54" s="45"/>
      <c r="ABU54" s="45"/>
      <c r="ABV54" s="45"/>
      <c r="ABW54" s="45"/>
      <c r="ABX54" s="45"/>
      <c r="ABY54" s="45"/>
      <c r="ABZ54" s="45"/>
      <c r="ACA54" s="45"/>
      <c r="ACB54" s="45"/>
      <c r="ACC54" s="45"/>
      <c r="ACD54" s="45"/>
      <c r="ACE54" s="45"/>
      <c r="ACF54" s="45"/>
      <c r="ACG54" s="45"/>
      <c r="ACH54" s="45"/>
      <c r="ACI54" s="45"/>
      <c r="ACJ54" s="45"/>
      <c r="ACK54" s="45"/>
      <c r="ACL54" s="45"/>
      <c r="ACM54" s="45"/>
      <c r="ACN54" s="45"/>
      <c r="ACO54" s="45"/>
      <c r="ACP54" s="45"/>
      <c r="ACQ54" s="45"/>
      <c r="ACR54" s="45"/>
      <c r="ACS54" s="45"/>
      <c r="ACT54" s="45"/>
      <c r="ACU54" s="45"/>
      <c r="ACV54" s="45"/>
      <c r="ACW54" s="45"/>
      <c r="ACX54" s="45"/>
      <c r="ACY54" s="45"/>
      <c r="ACZ54" s="45"/>
      <c r="ADA54" s="45"/>
      <c r="ADB54" s="45"/>
      <c r="ADC54" s="45"/>
      <c r="ADD54" s="45"/>
      <c r="ADE54" s="45"/>
      <c r="ADF54" s="45"/>
      <c r="ADG54" s="45"/>
      <c r="ADH54" s="45"/>
      <c r="ADI54" s="45"/>
      <c r="ADJ54" s="45"/>
      <c r="ADK54" s="45"/>
      <c r="ADL54" s="45"/>
      <c r="ADM54" s="45"/>
      <c r="ADN54" s="45"/>
      <c r="ADO54" s="45"/>
      <c r="ADP54" s="45"/>
      <c r="ADQ54" s="45"/>
      <c r="ADR54" s="45"/>
      <c r="ADS54" s="45"/>
      <c r="ADT54" s="45"/>
      <c r="ADU54" s="45"/>
      <c r="ADV54" s="45"/>
      <c r="ADW54" s="45"/>
      <c r="ADX54" s="45"/>
      <c r="ADY54" s="45"/>
      <c r="ADZ54" s="45"/>
      <c r="AEA54" s="45"/>
      <c r="AEB54" s="45"/>
      <c r="AEC54" s="45"/>
      <c r="AED54" s="45"/>
      <c r="AEE54" s="45"/>
      <c r="AEF54" s="45"/>
      <c r="AEG54" s="45"/>
      <c r="AEH54" s="45"/>
      <c r="AEI54" s="45"/>
      <c r="AEJ54" s="45"/>
      <c r="AEK54" s="45"/>
      <c r="AEL54" s="45"/>
      <c r="AEM54" s="45"/>
      <c r="AEN54" s="45"/>
      <c r="AEO54" s="45"/>
      <c r="AEP54" s="45"/>
      <c r="AEQ54" s="45"/>
      <c r="AER54" s="45"/>
      <c r="AES54" s="45"/>
      <c r="AET54" s="45"/>
      <c r="AEU54" s="45"/>
      <c r="AEV54" s="45"/>
      <c r="AEW54" s="45"/>
      <c r="AEX54" s="45"/>
      <c r="AEY54" s="45"/>
      <c r="AEZ54" s="45"/>
      <c r="AFA54" s="45"/>
      <c r="AFB54" s="45"/>
      <c r="AFC54" s="45"/>
      <c r="AFD54" s="45"/>
      <c r="AFE54" s="45"/>
      <c r="AFF54" s="45"/>
      <c r="AFG54" s="45"/>
      <c r="AFH54" s="45"/>
      <c r="AFI54" s="45"/>
      <c r="AFJ54" s="45"/>
      <c r="AFK54" s="45"/>
      <c r="AFL54" s="45"/>
      <c r="AFM54" s="45"/>
      <c r="AFN54" s="45"/>
      <c r="AFO54" s="45"/>
      <c r="AFP54" s="45"/>
      <c r="AFQ54" s="45"/>
      <c r="AFR54" s="45"/>
      <c r="AFS54" s="45"/>
      <c r="AFT54" s="45"/>
      <c r="AFU54" s="45"/>
      <c r="AFV54" s="45"/>
      <c r="AFW54" s="45"/>
      <c r="AFX54" s="45"/>
      <c r="AFY54" s="45"/>
      <c r="AFZ54" s="45"/>
      <c r="AGA54" s="45"/>
      <c r="AGB54" s="45"/>
      <c r="AGC54" s="45"/>
      <c r="AGD54" s="45"/>
      <c r="AGE54" s="45"/>
      <c r="AGF54" s="45"/>
      <c r="AGG54" s="45"/>
      <c r="AGH54" s="45"/>
      <c r="AGI54" s="45"/>
      <c r="AGJ54" s="45"/>
      <c r="AGK54" s="45"/>
      <c r="AGL54" s="45"/>
      <c r="AGM54" s="45"/>
      <c r="AGN54" s="45"/>
      <c r="AGO54" s="45"/>
      <c r="AGP54" s="45"/>
      <c r="AGQ54" s="45"/>
      <c r="AGR54" s="45"/>
      <c r="AGS54" s="45"/>
      <c r="AGT54" s="45"/>
      <c r="AGU54" s="45"/>
      <c r="AGV54" s="45"/>
      <c r="AGW54" s="45"/>
      <c r="AGX54" s="45"/>
      <c r="AGY54" s="45"/>
      <c r="AGZ54" s="45"/>
      <c r="AHA54" s="45"/>
      <c r="AHB54" s="45"/>
      <c r="AHC54" s="45"/>
      <c r="AHD54" s="45"/>
      <c r="AHE54" s="45"/>
      <c r="AHF54" s="45"/>
      <c r="AHG54" s="45"/>
      <c r="AHH54" s="45"/>
      <c r="AHI54" s="45"/>
      <c r="AHJ54" s="45"/>
      <c r="AHK54" s="45"/>
      <c r="AHL54" s="45"/>
      <c r="AHM54" s="45"/>
      <c r="AHN54" s="45"/>
      <c r="AHO54" s="45"/>
      <c r="AHP54" s="45"/>
      <c r="AHQ54" s="45"/>
      <c r="AHR54" s="45"/>
      <c r="AHS54" s="45"/>
      <c r="AHT54" s="45"/>
      <c r="AHU54" s="45"/>
      <c r="AHV54" s="45"/>
      <c r="AHW54" s="45"/>
      <c r="AHX54" s="45"/>
      <c r="AHY54" s="45"/>
      <c r="AHZ54" s="45"/>
      <c r="AIA54" s="45"/>
      <c r="AIB54" s="45"/>
      <c r="AIC54" s="45"/>
      <c r="AID54" s="45"/>
      <c r="AIE54" s="45"/>
      <c r="AIF54" s="45"/>
      <c r="AIG54" s="45"/>
      <c r="AIH54" s="45"/>
      <c r="AII54" s="45"/>
      <c r="AIJ54" s="45"/>
      <c r="AIK54" s="45"/>
      <c r="AIL54" s="45"/>
      <c r="AIM54" s="45"/>
      <c r="AIN54" s="45"/>
      <c r="AIO54" s="45"/>
      <c r="AIP54" s="45"/>
      <c r="AIQ54" s="45"/>
      <c r="AIR54" s="45"/>
      <c r="AIS54" s="45"/>
      <c r="AIT54" s="45"/>
      <c r="AIU54" s="45"/>
      <c r="AIV54" s="45"/>
      <c r="AIW54" s="45"/>
      <c r="AIX54" s="45"/>
      <c r="AIY54" s="45"/>
      <c r="AIZ54" s="45"/>
      <c r="AJA54" s="45"/>
      <c r="AJB54" s="45"/>
      <c r="AJC54" s="45"/>
      <c r="AJD54" s="45"/>
      <c r="AJE54" s="45"/>
      <c r="AJF54" s="45"/>
      <c r="AJG54" s="45"/>
      <c r="AJH54" s="45"/>
      <c r="AJI54" s="45"/>
      <c r="AJJ54" s="45"/>
      <c r="AJK54" s="45"/>
      <c r="AJL54" s="45"/>
      <c r="AJM54" s="45"/>
      <c r="AJN54" s="45"/>
      <c r="AJO54" s="45"/>
      <c r="AJP54" s="45"/>
      <c r="AJQ54" s="45"/>
      <c r="AJR54" s="45"/>
      <c r="AJS54" s="45"/>
      <c r="AJT54" s="45"/>
      <c r="AJU54" s="45"/>
      <c r="AJV54" s="45"/>
      <c r="AJW54" s="45"/>
      <c r="AJX54" s="45"/>
      <c r="AJY54" s="45"/>
      <c r="AJZ54" s="45"/>
      <c r="AKA54" s="45"/>
      <c r="AKB54" s="45"/>
      <c r="AKC54" s="45"/>
      <c r="AKD54" s="45"/>
      <c r="AKE54" s="45"/>
      <c r="AKF54" s="45"/>
      <c r="AKG54" s="45"/>
      <c r="AKH54" s="45"/>
      <c r="AKI54" s="45"/>
      <c r="AKJ54" s="45"/>
      <c r="AKK54" s="45"/>
      <c r="AKL54" s="45"/>
      <c r="AKM54" s="45"/>
      <c r="AKN54" s="45"/>
      <c r="AKO54" s="45"/>
      <c r="AKP54" s="45"/>
      <c r="AKQ54" s="45"/>
      <c r="AKR54" s="45"/>
    </row>
    <row r="55" spans="1:980" ht="22.15" customHeight="1" x14ac:dyDescent="0.25">
      <c r="A55" s="424" t="s">
        <v>133</v>
      </c>
      <c r="B55" s="425" t="s">
        <v>83</v>
      </c>
      <c r="C55" s="426" t="s">
        <v>154</v>
      </c>
      <c r="D55" s="426"/>
      <c r="E55" s="426"/>
      <c r="F55" s="426"/>
      <c r="G55" s="427" t="s">
        <v>134</v>
      </c>
      <c r="H55" s="428" t="s">
        <v>240</v>
      </c>
      <c r="I55" s="429"/>
      <c r="J55" s="430"/>
      <c r="K55" s="440" t="s">
        <v>264</v>
      </c>
      <c r="L55" s="441" t="s">
        <v>285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  <c r="NG55" s="26"/>
      <c r="NH55" s="26"/>
      <c r="NI55" s="26"/>
      <c r="NJ55" s="26"/>
      <c r="NK55" s="26"/>
      <c r="NL55" s="26"/>
      <c r="NM55" s="26"/>
      <c r="NN55" s="26"/>
      <c r="NO55" s="26"/>
      <c r="NP55" s="26"/>
      <c r="NQ55" s="26"/>
      <c r="NR55" s="26"/>
      <c r="NS55" s="26"/>
      <c r="NT55" s="26"/>
      <c r="NU55" s="26"/>
      <c r="NV55" s="26"/>
      <c r="NW55" s="26"/>
      <c r="NX55" s="26"/>
      <c r="NY55" s="26"/>
      <c r="NZ55" s="26"/>
      <c r="OA55" s="26"/>
      <c r="OB55" s="26"/>
      <c r="OC55" s="26"/>
      <c r="OD55" s="26"/>
      <c r="OE55" s="26"/>
      <c r="OF55" s="26"/>
      <c r="OG55" s="26"/>
      <c r="OH55" s="26"/>
      <c r="OI55" s="26"/>
      <c r="OJ55" s="26"/>
      <c r="OK55" s="26"/>
      <c r="OL55" s="26"/>
      <c r="OM55" s="26"/>
      <c r="ON55" s="26"/>
      <c r="OO55" s="26"/>
      <c r="OP55" s="26"/>
      <c r="OQ55" s="26"/>
      <c r="OR55" s="26"/>
      <c r="OS55" s="26"/>
      <c r="OT55" s="26"/>
      <c r="OU55" s="26"/>
      <c r="OV55" s="26"/>
      <c r="OW55" s="26"/>
      <c r="OX55" s="26"/>
      <c r="OY55" s="26"/>
      <c r="OZ55" s="26"/>
      <c r="PA55" s="26"/>
      <c r="PB55" s="26"/>
      <c r="PC55" s="26"/>
      <c r="PD55" s="26"/>
      <c r="PE55" s="26"/>
      <c r="PF55" s="26"/>
      <c r="PG55" s="26"/>
      <c r="PH55" s="26"/>
      <c r="PI55" s="26"/>
      <c r="PJ55" s="26"/>
      <c r="PK55" s="26"/>
      <c r="PL55" s="26"/>
      <c r="PM55" s="26"/>
      <c r="PN55" s="26"/>
      <c r="PO55" s="26"/>
      <c r="PP55" s="26"/>
      <c r="PQ55" s="26"/>
      <c r="PR55" s="26"/>
      <c r="PS55" s="26"/>
      <c r="PT55" s="26"/>
      <c r="PU55" s="26"/>
      <c r="PV55" s="26"/>
      <c r="PW55" s="26"/>
      <c r="PX55" s="26"/>
      <c r="PY55" s="26"/>
      <c r="PZ55" s="26"/>
      <c r="QA55" s="26"/>
      <c r="QB55" s="26"/>
      <c r="QC55" s="26"/>
      <c r="QD55" s="26"/>
      <c r="QE55" s="26"/>
      <c r="QF55" s="26"/>
      <c r="QG55" s="26"/>
      <c r="QH55" s="26"/>
      <c r="QI55" s="26"/>
      <c r="QJ55" s="26"/>
      <c r="QK55" s="26"/>
      <c r="QL55" s="26"/>
      <c r="QM55" s="26"/>
      <c r="QN55" s="26"/>
      <c r="QO55" s="26"/>
      <c r="QP55" s="26"/>
      <c r="QQ55" s="26"/>
      <c r="QR55" s="26"/>
      <c r="QS55" s="26"/>
      <c r="QT55" s="26"/>
      <c r="QU55" s="26"/>
      <c r="QV55" s="26"/>
      <c r="QW55" s="26"/>
      <c r="QX55" s="26"/>
      <c r="QY55" s="26"/>
      <c r="QZ55" s="26"/>
      <c r="RA55" s="26"/>
      <c r="RB55" s="26"/>
      <c r="RC55" s="26"/>
      <c r="RD55" s="26"/>
      <c r="RE55" s="26"/>
      <c r="RF55" s="26"/>
      <c r="RG55" s="26"/>
      <c r="RH55" s="26"/>
      <c r="RI55" s="26"/>
      <c r="RJ55" s="26"/>
      <c r="RK55" s="26"/>
      <c r="RL55" s="26"/>
      <c r="RM55" s="26"/>
      <c r="RN55" s="26"/>
      <c r="RO55" s="26"/>
      <c r="RP55" s="26"/>
      <c r="RQ55" s="26"/>
      <c r="RR55" s="26"/>
      <c r="RS55" s="26"/>
      <c r="RT55" s="26"/>
      <c r="RU55" s="26"/>
      <c r="RV55" s="26"/>
      <c r="RW55" s="26"/>
      <c r="RX55" s="26"/>
      <c r="RY55" s="26"/>
      <c r="RZ55" s="26"/>
      <c r="SA55" s="26"/>
      <c r="SB55" s="26"/>
      <c r="SC55" s="26"/>
      <c r="SD55" s="26"/>
      <c r="SE55" s="26"/>
      <c r="SF55" s="26"/>
      <c r="SG55" s="26"/>
      <c r="SH55" s="26"/>
      <c r="SI55" s="26"/>
      <c r="SJ55" s="26"/>
      <c r="SK55" s="26"/>
      <c r="SL55" s="26"/>
      <c r="SM55" s="26"/>
      <c r="SN55" s="26"/>
      <c r="SO55" s="26"/>
      <c r="SP55" s="26"/>
      <c r="SQ55" s="26"/>
      <c r="SR55" s="26"/>
      <c r="SS55" s="26"/>
      <c r="ST55" s="26"/>
      <c r="SU55" s="26"/>
      <c r="SV55" s="26"/>
      <c r="SW55" s="26"/>
      <c r="SX55" s="26"/>
      <c r="SY55" s="26"/>
      <c r="SZ55" s="26"/>
      <c r="TA55" s="26"/>
      <c r="TB55" s="26"/>
      <c r="TC55" s="26"/>
      <c r="TD55" s="26"/>
      <c r="TE55" s="26"/>
      <c r="TF55" s="26"/>
      <c r="TG55" s="26"/>
      <c r="TH55" s="26"/>
      <c r="TI55" s="26"/>
      <c r="TJ55" s="26"/>
      <c r="TK55" s="26"/>
      <c r="TL55" s="26"/>
      <c r="TM55" s="26"/>
      <c r="TN55" s="26"/>
      <c r="TO55" s="26"/>
      <c r="TP55" s="26"/>
      <c r="TQ55" s="26"/>
      <c r="TR55" s="26"/>
      <c r="TS55" s="26"/>
      <c r="TT55" s="26"/>
      <c r="TU55" s="26"/>
      <c r="TV55" s="26"/>
      <c r="TW55" s="26"/>
      <c r="TX55" s="26"/>
      <c r="TY55" s="26"/>
      <c r="TZ55" s="26"/>
      <c r="UA55" s="26"/>
      <c r="UB55" s="26"/>
      <c r="UC55" s="26"/>
      <c r="UD55" s="26"/>
      <c r="UE55" s="26"/>
      <c r="UF55" s="26"/>
      <c r="UG55" s="26"/>
      <c r="UH55" s="26"/>
      <c r="UI55" s="26"/>
      <c r="UJ55" s="26"/>
      <c r="UK55" s="26"/>
      <c r="UL55" s="26"/>
      <c r="UM55" s="26"/>
      <c r="UN55" s="26"/>
      <c r="UO55" s="26"/>
      <c r="UP55" s="26"/>
      <c r="UQ55" s="26"/>
      <c r="UR55" s="26"/>
      <c r="US55" s="26"/>
      <c r="UT55" s="26"/>
      <c r="UU55" s="26"/>
      <c r="UV55" s="26"/>
      <c r="UW55" s="26"/>
      <c r="UX55" s="26"/>
      <c r="UY55" s="26"/>
      <c r="UZ55" s="26"/>
      <c r="VA55" s="26"/>
      <c r="VB55" s="26"/>
      <c r="VC55" s="26"/>
      <c r="VD55" s="26"/>
      <c r="VE55" s="26"/>
      <c r="VF55" s="26"/>
      <c r="VG55" s="26"/>
      <c r="VH55" s="26"/>
      <c r="VI55" s="26"/>
      <c r="VJ55" s="26"/>
      <c r="VK55" s="26"/>
      <c r="VL55" s="26"/>
      <c r="VM55" s="26"/>
      <c r="VN55" s="26"/>
      <c r="VO55" s="26"/>
      <c r="VP55" s="26"/>
      <c r="VQ55" s="26"/>
      <c r="VR55" s="26"/>
      <c r="VS55" s="26"/>
      <c r="VT55" s="26"/>
      <c r="VU55" s="26"/>
      <c r="VV55" s="26"/>
      <c r="VW55" s="26"/>
      <c r="VX55" s="26"/>
      <c r="VY55" s="26"/>
      <c r="VZ55" s="26"/>
      <c r="WA55" s="26"/>
      <c r="WB55" s="26"/>
      <c r="WC55" s="26"/>
      <c r="WD55" s="26"/>
      <c r="WE55" s="26"/>
      <c r="WF55" s="26"/>
      <c r="WG55" s="26"/>
      <c r="WH55" s="26"/>
      <c r="WI55" s="26"/>
      <c r="WJ55" s="26"/>
      <c r="WK55" s="26"/>
      <c r="WL55" s="26"/>
      <c r="WM55" s="26"/>
      <c r="WN55" s="26"/>
      <c r="WO55" s="26"/>
      <c r="WP55" s="26"/>
      <c r="WQ55" s="26"/>
      <c r="WR55" s="26"/>
      <c r="WS55" s="26"/>
      <c r="WT55" s="26"/>
      <c r="WU55" s="26"/>
      <c r="WV55" s="26"/>
      <c r="WW55" s="26"/>
      <c r="WX55" s="26"/>
      <c r="WY55" s="26"/>
      <c r="WZ55" s="26"/>
      <c r="XA55" s="26"/>
      <c r="XB55" s="26"/>
      <c r="XC55" s="26"/>
      <c r="XD55" s="26"/>
      <c r="XE55" s="26"/>
      <c r="XF55" s="26"/>
      <c r="XG55" s="26"/>
      <c r="XH55" s="26"/>
      <c r="XI55" s="26"/>
      <c r="XJ55" s="26"/>
      <c r="XK55" s="26"/>
      <c r="XL55" s="26"/>
      <c r="XM55" s="26"/>
      <c r="XN55" s="26"/>
      <c r="XO55" s="26"/>
      <c r="XP55" s="26"/>
      <c r="XQ55" s="26"/>
      <c r="XR55" s="26"/>
      <c r="XS55" s="26"/>
      <c r="XT55" s="26"/>
      <c r="XU55" s="26"/>
      <c r="XV55" s="26"/>
      <c r="XW55" s="26"/>
      <c r="XX55" s="26"/>
      <c r="XY55" s="26"/>
      <c r="XZ55" s="26"/>
      <c r="YA55" s="26"/>
      <c r="YB55" s="26"/>
      <c r="YC55" s="26"/>
      <c r="YD55" s="26"/>
      <c r="YE55" s="26"/>
      <c r="YF55" s="26"/>
      <c r="YG55" s="26"/>
      <c r="YH55" s="26"/>
      <c r="YI55" s="26"/>
      <c r="YJ55" s="26"/>
      <c r="YK55" s="26"/>
      <c r="YL55" s="26"/>
      <c r="YM55" s="26"/>
      <c r="YN55" s="26"/>
      <c r="YO55" s="26"/>
      <c r="YP55" s="26"/>
      <c r="YQ55" s="26"/>
      <c r="YR55" s="26"/>
      <c r="YS55" s="26"/>
      <c r="YT55" s="26"/>
      <c r="YU55" s="26"/>
      <c r="YV55" s="26"/>
      <c r="YW55" s="26"/>
      <c r="YX55" s="26"/>
      <c r="YY55" s="26"/>
      <c r="YZ55" s="26"/>
      <c r="ZA55" s="26"/>
      <c r="ZB55" s="26"/>
      <c r="ZC55" s="26"/>
      <c r="ZD55" s="26"/>
      <c r="ZE55" s="26"/>
      <c r="ZF55" s="26"/>
      <c r="ZG55" s="26"/>
      <c r="ZH55" s="26"/>
      <c r="ZI55" s="26"/>
      <c r="ZJ55" s="26"/>
      <c r="ZK55" s="26"/>
      <c r="ZL55" s="26"/>
      <c r="ZM55" s="26"/>
      <c r="ZN55" s="26"/>
      <c r="ZO55" s="26"/>
      <c r="ZP55" s="26"/>
      <c r="ZQ55" s="26"/>
      <c r="ZR55" s="26"/>
      <c r="ZS55" s="26"/>
      <c r="ZT55" s="26"/>
      <c r="ZU55" s="26"/>
      <c r="ZV55" s="26"/>
      <c r="ZW55" s="26"/>
      <c r="ZX55" s="26"/>
      <c r="ZY55" s="26"/>
      <c r="ZZ55" s="26"/>
      <c r="AAA55" s="26"/>
      <c r="AAB55" s="26"/>
      <c r="AAC55" s="26"/>
      <c r="AAD55" s="26"/>
      <c r="AAE55" s="26"/>
      <c r="AAF55" s="26"/>
      <c r="AAG55" s="26"/>
      <c r="AAH55" s="26"/>
      <c r="AAI55" s="26"/>
      <c r="AAJ55" s="26"/>
      <c r="AAK55" s="26"/>
      <c r="AAL55" s="26"/>
      <c r="AAM55" s="26"/>
      <c r="AAN55" s="26"/>
      <c r="AAO55" s="26"/>
      <c r="AAP55" s="26"/>
      <c r="AAQ55" s="26"/>
      <c r="AAR55" s="26"/>
      <c r="AAS55" s="26"/>
      <c r="AAT55" s="26"/>
      <c r="AAU55" s="26"/>
      <c r="AAV55" s="26"/>
      <c r="AAW55" s="26"/>
      <c r="AAX55" s="26"/>
      <c r="AAY55" s="26"/>
      <c r="AAZ55" s="26"/>
      <c r="ABA55" s="26"/>
      <c r="ABB55" s="26"/>
      <c r="ABC55" s="26"/>
      <c r="ABD55" s="26"/>
      <c r="ABE55" s="26"/>
      <c r="ABF55" s="26"/>
      <c r="ABG55" s="26"/>
      <c r="ABH55" s="26"/>
      <c r="ABI55" s="26"/>
      <c r="ABJ55" s="26"/>
      <c r="ABK55" s="26"/>
      <c r="ABL55" s="26"/>
      <c r="ABM55" s="26"/>
      <c r="ABN55" s="26"/>
      <c r="ABO55" s="26"/>
      <c r="ABP55" s="26"/>
      <c r="ABQ55" s="26"/>
      <c r="ABR55" s="26"/>
      <c r="ABS55" s="26"/>
      <c r="ABT55" s="26"/>
      <c r="ABU55" s="26"/>
      <c r="ABV55" s="26"/>
      <c r="ABW55" s="26"/>
      <c r="ABX55" s="26"/>
      <c r="ABY55" s="26"/>
      <c r="ABZ55" s="26"/>
      <c r="ACA55" s="26"/>
      <c r="ACB55" s="26"/>
      <c r="ACC55" s="26"/>
      <c r="ACD55" s="26"/>
      <c r="ACE55" s="26"/>
      <c r="ACF55" s="26"/>
      <c r="ACG55" s="26"/>
      <c r="ACH55" s="26"/>
      <c r="ACI55" s="26"/>
      <c r="ACJ55" s="26"/>
      <c r="ACK55" s="26"/>
      <c r="ACL55" s="26"/>
      <c r="ACM55" s="26"/>
      <c r="ACN55" s="26"/>
      <c r="ACO55" s="26"/>
      <c r="ACP55" s="26"/>
      <c r="ACQ55" s="26"/>
      <c r="ACR55" s="26"/>
      <c r="ACS55" s="26"/>
      <c r="ACT55" s="26"/>
      <c r="ACU55" s="26"/>
      <c r="ACV55" s="26"/>
      <c r="ACW55" s="26"/>
      <c r="ACX55" s="26"/>
      <c r="ACY55" s="26"/>
      <c r="ACZ55" s="26"/>
      <c r="ADA55" s="26"/>
      <c r="ADB55" s="26"/>
      <c r="ADC55" s="26"/>
      <c r="ADD55" s="26"/>
      <c r="ADE55" s="26"/>
      <c r="ADF55" s="26"/>
      <c r="ADG55" s="26"/>
      <c r="ADH55" s="26"/>
      <c r="ADI55" s="26"/>
      <c r="ADJ55" s="26"/>
      <c r="ADK55" s="26"/>
      <c r="ADL55" s="26"/>
      <c r="ADM55" s="26"/>
      <c r="ADN55" s="26"/>
      <c r="ADO55" s="26"/>
      <c r="ADP55" s="26"/>
      <c r="ADQ55" s="26"/>
      <c r="ADR55" s="26"/>
      <c r="ADS55" s="26"/>
      <c r="ADT55" s="26"/>
      <c r="ADU55" s="26"/>
      <c r="ADV55" s="26"/>
      <c r="ADW55" s="26"/>
      <c r="ADX55" s="26"/>
      <c r="ADY55" s="26"/>
      <c r="ADZ55" s="26"/>
      <c r="AEA55" s="26"/>
      <c r="AEB55" s="26"/>
      <c r="AEC55" s="26"/>
      <c r="AED55" s="26"/>
      <c r="AEE55" s="26"/>
      <c r="AEF55" s="26"/>
      <c r="AEG55" s="26"/>
      <c r="AEH55" s="26"/>
      <c r="AEI55" s="26"/>
      <c r="AEJ55" s="26"/>
      <c r="AEK55" s="26"/>
      <c r="AEL55" s="26"/>
      <c r="AEM55" s="26"/>
      <c r="AEN55" s="26"/>
      <c r="AEO55" s="26"/>
      <c r="AEP55" s="26"/>
      <c r="AEQ55" s="26"/>
      <c r="AER55" s="26"/>
      <c r="AES55" s="26"/>
      <c r="AET55" s="26"/>
      <c r="AEU55" s="26"/>
      <c r="AEV55" s="26"/>
      <c r="AEW55" s="26"/>
      <c r="AEX55" s="26"/>
      <c r="AEY55" s="26"/>
      <c r="AEZ55" s="26"/>
      <c r="AFA55" s="26"/>
      <c r="AFB55" s="26"/>
      <c r="AFC55" s="26"/>
      <c r="AFD55" s="26"/>
      <c r="AFE55" s="26"/>
      <c r="AFF55" s="26"/>
      <c r="AFG55" s="26"/>
      <c r="AFH55" s="26"/>
      <c r="AFI55" s="26"/>
      <c r="AFJ55" s="26"/>
      <c r="AFK55" s="26"/>
      <c r="AFL55" s="26"/>
      <c r="AFM55" s="26"/>
      <c r="AFN55" s="26"/>
      <c r="AFO55" s="26"/>
      <c r="AFP55" s="26"/>
      <c r="AFQ55" s="26"/>
      <c r="AFR55" s="26"/>
      <c r="AFS55" s="26"/>
      <c r="AFT55" s="26"/>
      <c r="AFU55" s="26"/>
      <c r="AFV55" s="26"/>
      <c r="AFW55" s="26"/>
      <c r="AFX55" s="26"/>
      <c r="AFY55" s="26"/>
      <c r="AFZ55" s="26"/>
      <c r="AGA55" s="26"/>
      <c r="AGB55" s="26"/>
      <c r="AGC55" s="26"/>
      <c r="AGD55" s="26"/>
      <c r="AGE55" s="26"/>
      <c r="AGF55" s="26"/>
      <c r="AGG55" s="26"/>
      <c r="AGH55" s="26"/>
      <c r="AGI55" s="26"/>
      <c r="AGJ55" s="26"/>
      <c r="AGK55" s="26"/>
      <c r="AGL55" s="26"/>
      <c r="AGM55" s="26"/>
      <c r="AGN55" s="26"/>
      <c r="AGO55" s="26"/>
      <c r="AGP55" s="26"/>
      <c r="AGQ55" s="26"/>
      <c r="AGR55" s="26"/>
      <c r="AGS55" s="26"/>
      <c r="AGT55" s="26"/>
      <c r="AGU55" s="26"/>
      <c r="AGV55" s="26"/>
      <c r="AGW55" s="26"/>
      <c r="AGX55" s="26"/>
      <c r="AGY55" s="26"/>
      <c r="AGZ55" s="26"/>
      <c r="AHA55" s="26"/>
      <c r="AHB55" s="26"/>
      <c r="AHC55" s="26"/>
      <c r="AHD55" s="26"/>
      <c r="AHE55" s="26"/>
      <c r="AHF55" s="26"/>
      <c r="AHG55" s="26"/>
      <c r="AHH55" s="26"/>
      <c r="AHI55" s="26"/>
      <c r="AHJ55" s="26"/>
      <c r="AHK55" s="26"/>
      <c r="AHL55" s="26"/>
      <c r="AHM55" s="26"/>
      <c r="AHN55" s="26"/>
      <c r="AHO55" s="26"/>
      <c r="AHP55" s="26"/>
      <c r="AHQ55" s="26"/>
      <c r="AHR55" s="26"/>
      <c r="AHS55" s="26"/>
      <c r="AHT55" s="26"/>
      <c r="AHU55" s="26"/>
      <c r="AHV55" s="26"/>
      <c r="AHW55" s="26"/>
      <c r="AHX55" s="26"/>
      <c r="AHY55" s="26"/>
      <c r="AHZ55" s="26"/>
      <c r="AIA55" s="26"/>
      <c r="AIB55" s="26"/>
      <c r="AIC55" s="26"/>
      <c r="AID55" s="26"/>
      <c r="AIE55" s="26"/>
      <c r="AIF55" s="26"/>
      <c r="AIG55" s="26"/>
      <c r="AIH55" s="26"/>
      <c r="AII55" s="26"/>
      <c r="AIJ55" s="26"/>
      <c r="AIK55" s="26"/>
      <c r="AIL55" s="26"/>
      <c r="AIM55" s="26"/>
      <c r="AIN55" s="26"/>
      <c r="AIO55" s="26"/>
      <c r="AIP55" s="26"/>
      <c r="AIQ55" s="26"/>
      <c r="AIR55" s="26"/>
      <c r="AIS55" s="26"/>
      <c r="AIT55" s="26"/>
      <c r="AIU55" s="26"/>
      <c r="AIV55" s="26"/>
      <c r="AIW55" s="26"/>
      <c r="AIX55" s="26"/>
      <c r="AIY55" s="26"/>
      <c r="AIZ55" s="26"/>
      <c r="AJA55" s="26"/>
      <c r="AJB55" s="26"/>
      <c r="AJC55" s="26"/>
      <c r="AJD55" s="26"/>
      <c r="AJE55" s="26"/>
      <c r="AJF55" s="26"/>
      <c r="AJG55" s="26"/>
      <c r="AJH55" s="26"/>
      <c r="AJI55" s="26"/>
      <c r="AJJ55" s="26"/>
      <c r="AJK55" s="26"/>
      <c r="AJL55" s="26"/>
      <c r="AJM55" s="26"/>
      <c r="AJN55" s="26"/>
      <c r="AJO55" s="26"/>
      <c r="AJP55" s="26"/>
      <c r="AJQ55" s="26"/>
      <c r="AJR55" s="26"/>
      <c r="AJS55" s="26"/>
      <c r="AJT55" s="26"/>
      <c r="AJU55" s="26"/>
      <c r="AJV55" s="26"/>
      <c r="AJW55" s="26"/>
      <c r="AJX55" s="26"/>
      <c r="AJY55" s="26"/>
      <c r="AJZ55" s="26"/>
      <c r="AKA55" s="26"/>
      <c r="AKB55" s="26"/>
      <c r="AKC55" s="26"/>
      <c r="AKD55" s="26"/>
      <c r="AKE55" s="26"/>
      <c r="AKF55" s="26"/>
      <c r="AKG55" s="26"/>
      <c r="AKH55" s="26"/>
      <c r="AKI55" s="26"/>
      <c r="AKJ55" s="26"/>
      <c r="AKK55" s="26"/>
      <c r="AKL55" s="26"/>
      <c r="AKM55" s="26"/>
      <c r="AKN55" s="26"/>
      <c r="AKO55" s="26"/>
      <c r="AKP55" s="26"/>
      <c r="AKQ55" s="26"/>
      <c r="AKR55" s="26"/>
    </row>
    <row r="56" spans="1:980" ht="43.5" customHeight="1" x14ac:dyDescent="0.25">
      <c r="A56" s="424"/>
      <c r="B56" s="425"/>
      <c r="C56" s="426"/>
      <c r="D56" s="426"/>
      <c r="E56" s="426"/>
      <c r="F56" s="426"/>
      <c r="G56" s="427"/>
      <c r="H56" s="97" t="s">
        <v>64</v>
      </c>
      <c r="I56" s="97" t="s">
        <v>65</v>
      </c>
      <c r="J56" s="97" t="s">
        <v>66</v>
      </c>
      <c r="K56" s="440"/>
      <c r="L56" s="441"/>
    </row>
    <row r="57" spans="1:980" s="24" customFormat="1" x14ac:dyDescent="0.25">
      <c r="A57" s="34" t="s">
        <v>273</v>
      </c>
      <c r="B57" s="30" t="s">
        <v>118</v>
      </c>
      <c r="C57" s="457" t="s">
        <v>54</v>
      </c>
      <c r="D57" s="458"/>
      <c r="E57" s="458"/>
      <c r="F57" s="459"/>
      <c r="G57" s="28"/>
      <c r="H57" s="22"/>
      <c r="I57" s="22"/>
      <c r="J57" s="22"/>
      <c r="K57" s="155"/>
      <c r="L57" s="155"/>
    </row>
    <row r="58" spans="1:980" s="24" customFormat="1" x14ac:dyDescent="0.25">
      <c r="A58" s="34" t="s">
        <v>276</v>
      </c>
      <c r="B58" s="30" t="s">
        <v>198</v>
      </c>
      <c r="C58" s="432" t="s">
        <v>131</v>
      </c>
      <c r="D58" s="432"/>
      <c r="E58" s="432"/>
      <c r="F58" s="432"/>
      <c r="G58" s="28"/>
      <c r="H58" s="22"/>
      <c r="I58" s="22"/>
      <c r="J58" s="22"/>
      <c r="K58" s="155"/>
      <c r="L58" s="155"/>
    </row>
    <row r="59" spans="1:980" s="24" customFormat="1" ht="37.15" customHeight="1" x14ac:dyDescent="0.25">
      <c r="A59" s="37" t="s">
        <v>302</v>
      </c>
      <c r="B59" s="43" t="s">
        <v>104</v>
      </c>
      <c r="C59" s="433" t="s">
        <v>105</v>
      </c>
      <c r="D59" s="433"/>
      <c r="E59" s="433"/>
      <c r="F59" s="433"/>
      <c r="G59" s="39">
        <f>SUM(G57:G58)</f>
        <v>0</v>
      </c>
      <c r="H59" s="82"/>
      <c r="I59" s="82"/>
      <c r="J59" s="82"/>
      <c r="K59" s="135">
        <f>SUM(K57:K58)</f>
        <v>0</v>
      </c>
      <c r="L59" s="135">
        <f>SUM(L57:L58)</f>
        <v>0</v>
      </c>
    </row>
    <row r="60" spans="1:980" x14ac:dyDescent="0.25">
      <c r="K60" s="130"/>
      <c r="L60" s="130"/>
    </row>
    <row r="61" spans="1:980" x14ac:dyDescent="0.25">
      <c r="A61" s="102"/>
      <c r="B61" s="103" t="s">
        <v>224</v>
      </c>
      <c r="C61" s="436"/>
      <c r="D61" s="436"/>
      <c r="E61" s="436"/>
      <c r="F61" s="436"/>
      <c r="G61" s="104">
        <f>G52+G59</f>
        <v>227344079.32499999</v>
      </c>
      <c r="H61" s="162"/>
      <c r="I61" s="162"/>
      <c r="J61" s="125"/>
      <c r="K61" s="128">
        <f>K52+K59</f>
        <v>227336308</v>
      </c>
      <c r="L61" s="128">
        <f>L52+L59</f>
        <v>229068759</v>
      </c>
    </row>
  </sheetData>
  <mergeCells count="41">
    <mergeCell ref="C55:F56"/>
    <mergeCell ref="G55:G56"/>
    <mergeCell ref="H55:J55"/>
    <mergeCell ref="K5:K6"/>
    <mergeCell ref="L5:L6"/>
    <mergeCell ref="K55:K56"/>
    <mergeCell ref="L55:L56"/>
    <mergeCell ref="C11:F11"/>
    <mergeCell ref="C52:F52"/>
    <mergeCell ref="C32:F32"/>
    <mergeCell ref="C34:F34"/>
    <mergeCell ref="C19:F19"/>
    <mergeCell ref="C20:F20"/>
    <mergeCell ref="C21:F21"/>
    <mergeCell ref="C23:F23"/>
    <mergeCell ref="C24:F24"/>
    <mergeCell ref="A1:J1"/>
    <mergeCell ref="C7:F7"/>
    <mergeCell ref="A5:A6"/>
    <mergeCell ref="B5:B6"/>
    <mergeCell ref="C5:F6"/>
    <mergeCell ref="G5:G6"/>
    <mergeCell ref="H5:J5"/>
    <mergeCell ref="A3:J3"/>
    <mergeCell ref="A4:J4"/>
    <mergeCell ref="C61:F61"/>
    <mergeCell ref="C13:F13"/>
    <mergeCell ref="C16:F16"/>
    <mergeCell ref="C17:F17"/>
    <mergeCell ref="C18:F18"/>
    <mergeCell ref="C58:F58"/>
    <mergeCell ref="C59:F59"/>
    <mergeCell ref="C57:F57"/>
    <mergeCell ref="C25:F25"/>
    <mergeCell ref="C26:F26"/>
    <mergeCell ref="C28:F28"/>
    <mergeCell ref="C29:F29"/>
    <mergeCell ref="C31:F31"/>
    <mergeCell ref="A54:J54"/>
    <mergeCell ref="A55:A56"/>
    <mergeCell ref="B55:B5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N57"/>
  <sheetViews>
    <sheetView workbookViewId="0">
      <selection activeCell="B24" sqref="B24:K40"/>
    </sheetView>
  </sheetViews>
  <sheetFormatPr defaultRowHeight="15" x14ac:dyDescent="0.25"/>
  <cols>
    <col min="1" max="1" width="7" style="36" customWidth="1"/>
    <col min="2" max="2" width="59" style="23" customWidth="1"/>
    <col min="3" max="3" width="8.5703125" style="23" customWidth="1"/>
    <col min="4" max="4" width="1.140625" style="23" hidden="1" customWidth="1"/>
    <col min="5" max="6" width="8.85546875" style="23" hidden="1" customWidth="1"/>
    <col min="7" max="7" width="20.28515625" style="33" customWidth="1"/>
    <col min="8" max="8" width="14" style="23" bestFit="1" customWidth="1"/>
    <col min="9" max="9" width="9.85546875" style="23" bestFit="1" customWidth="1"/>
    <col min="10" max="10" width="9.140625" style="23"/>
    <col min="11" max="11" width="15" style="23" customWidth="1"/>
    <col min="12" max="12" width="13.7109375" style="23" customWidth="1"/>
    <col min="13" max="16384" width="9.140625" style="23"/>
  </cols>
  <sheetData>
    <row r="1" spans="1:976" x14ac:dyDescent="0.25">
      <c r="A1" s="434" t="s">
        <v>309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976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976" ht="22.15" customHeight="1" x14ac:dyDescent="0.25">
      <c r="A3" s="423" t="s">
        <v>199</v>
      </c>
      <c r="B3" s="423"/>
      <c r="C3" s="423"/>
      <c r="D3" s="423"/>
      <c r="E3" s="423"/>
      <c r="F3" s="423"/>
      <c r="G3" s="423"/>
      <c r="H3" s="423"/>
      <c r="I3" s="423"/>
      <c r="J3" s="423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</row>
    <row r="4" spans="1:976" ht="22.15" customHeight="1" x14ac:dyDescent="0.25">
      <c r="A4" s="443" t="s">
        <v>156</v>
      </c>
      <c r="B4" s="444"/>
      <c r="C4" s="444"/>
      <c r="D4" s="444"/>
      <c r="E4" s="444"/>
      <c r="F4" s="444"/>
      <c r="G4" s="444"/>
      <c r="H4" s="444"/>
      <c r="I4" s="444"/>
      <c r="J4" s="444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</row>
    <row r="5" spans="1:976" ht="22.15" customHeight="1" x14ac:dyDescent="0.25">
      <c r="A5" s="424" t="s">
        <v>133</v>
      </c>
      <c r="B5" s="425" t="s">
        <v>83</v>
      </c>
      <c r="C5" s="426" t="s">
        <v>154</v>
      </c>
      <c r="D5" s="426"/>
      <c r="E5" s="426"/>
      <c r="F5" s="426"/>
      <c r="G5" s="427" t="s">
        <v>134</v>
      </c>
      <c r="H5" s="428" t="s">
        <v>240</v>
      </c>
      <c r="I5" s="429"/>
      <c r="J5" s="430"/>
      <c r="K5" s="441" t="s">
        <v>264</v>
      </c>
      <c r="L5" s="441" t="s">
        <v>285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</row>
    <row r="6" spans="1:976" ht="43.5" customHeight="1" x14ac:dyDescent="0.25">
      <c r="A6" s="424"/>
      <c r="B6" s="425"/>
      <c r="C6" s="426"/>
      <c r="D6" s="426"/>
      <c r="E6" s="426"/>
      <c r="F6" s="426"/>
      <c r="G6" s="427"/>
      <c r="H6" s="97" t="s">
        <v>64</v>
      </c>
      <c r="I6" s="97" t="s">
        <v>65</v>
      </c>
      <c r="J6" s="97" t="s">
        <v>66</v>
      </c>
      <c r="K6" s="441"/>
      <c r="L6" s="441"/>
    </row>
    <row r="7" spans="1:976" x14ac:dyDescent="0.25">
      <c r="A7" s="132" t="s">
        <v>301</v>
      </c>
      <c r="B7" s="27" t="s">
        <v>136</v>
      </c>
      <c r="C7" s="432" t="s">
        <v>36</v>
      </c>
      <c r="D7" s="432"/>
      <c r="E7" s="432"/>
      <c r="F7" s="432"/>
      <c r="G7" s="28"/>
      <c r="H7" s="6"/>
      <c r="I7" s="6"/>
      <c r="J7" s="6"/>
      <c r="K7" s="157"/>
      <c r="L7" s="14"/>
    </row>
    <row r="8" spans="1:976" ht="23.25" customHeight="1" x14ac:dyDescent="0.25">
      <c r="A8" s="133">
        <f>A7+1</f>
        <v>2</v>
      </c>
      <c r="B8" s="29" t="s">
        <v>109</v>
      </c>
      <c r="C8" s="432" t="s">
        <v>37</v>
      </c>
      <c r="D8" s="432"/>
      <c r="E8" s="432"/>
      <c r="F8" s="432"/>
      <c r="G8" s="28"/>
      <c r="H8" s="6"/>
      <c r="I8" s="6"/>
      <c r="J8" s="6"/>
      <c r="K8" s="157"/>
      <c r="L8" s="14"/>
    </row>
    <row r="9" spans="1:976" ht="28.9" customHeight="1" x14ac:dyDescent="0.25">
      <c r="A9" s="133">
        <f t="shared" ref="A9:A41" si="0">A8+1</f>
        <v>3</v>
      </c>
      <c r="B9" s="29" t="s">
        <v>157</v>
      </c>
      <c r="C9" s="432" t="s">
        <v>158</v>
      </c>
      <c r="D9" s="432"/>
      <c r="E9" s="432"/>
      <c r="F9" s="432"/>
      <c r="G9" s="28"/>
      <c r="H9" s="6"/>
      <c r="I9" s="6"/>
      <c r="J9" s="6"/>
      <c r="K9" s="157"/>
      <c r="L9" s="14"/>
    </row>
    <row r="10" spans="1:976" ht="28.9" customHeight="1" x14ac:dyDescent="0.25">
      <c r="A10" s="133">
        <f t="shared" si="0"/>
        <v>4</v>
      </c>
      <c r="B10" s="29" t="s">
        <v>159</v>
      </c>
      <c r="C10" s="47" t="s">
        <v>160</v>
      </c>
      <c r="D10" s="47"/>
      <c r="E10" s="47"/>
      <c r="F10" s="47"/>
      <c r="G10" s="28"/>
      <c r="H10" s="6"/>
      <c r="I10" s="6"/>
      <c r="J10" s="6"/>
      <c r="K10" s="157"/>
      <c r="L10" s="14"/>
    </row>
    <row r="11" spans="1:976" ht="28.9" customHeight="1" x14ac:dyDescent="0.25">
      <c r="A11" s="133">
        <f t="shared" si="0"/>
        <v>5</v>
      </c>
      <c r="B11" s="29" t="s">
        <v>161</v>
      </c>
      <c r="C11" s="47" t="s">
        <v>38</v>
      </c>
      <c r="D11" s="47"/>
      <c r="E11" s="47"/>
      <c r="F11" s="47"/>
      <c r="G11" s="28"/>
      <c r="H11" s="6"/>
      <c r="I11" s="6"/>
      <c r="J11" s="6"/>
      <c r="K11" s="157"/>
      <c r="L11" s="14"/>
    </row>
    <row r="12" spans="1:976" x14ac:dyDescent="0.25">
      <c r="A12" s="133">
        <f t="shared" si="0"/>
        <v>6</v>
      </c>
      <c r="B12" s="29" t="s">
        <v>140</v>
      </c>
      <c r="C12" s="432" t="s">
        <v>41</v>
      </c>
      <c r="D12" s="432"/>
      <c r="E12" s="432"/>
      <c r="F12" s="432"/>
      <c r="G12" s="28"/>
      <c r="H12" s="6"/>
      <c r="I12" s="6"/>
      <c r="J12" s="6"/>
      <c r="K12" s="157"/>
      <c r="L12" s="14"/>
    </row>
    <row r="13" spans="1:976" x14ac:dyDescent="0.25">
      <c r="A13" s="133">
        <f t="shared" si="0"/>
        <v>7</v>
      </c>
      <c r="B13" s="29" t="s">
        <v>279</v>
      </c>
      <c r="C13" s="208" t="s">
        <v>266</v>
      </c>
      <c r="D13" s="208"/>
      <c r="E13" s="208"/>
      <c r="F13" s="208"/>
      <c r="G13" s="144"/>
      <c r="H13" s="144"/>
      <c r="I13" s="144"/>
      <c r="J13" s="137"/>
      <c r="K13" s="138"/>
      <c r="L13" s="138"/>
    </row>
    <row r="14" spans="1:976" x14ac:dyDescent="0.25">
      <c r="A14" s="133">
        <f t="shared" si="0"/>
        <v>8</v>
      </c>
      <c r="B14" s="29" t="s">
        <v>143</v>
      </c>
      <c r="C14" s="432" t="s">
        <v>130</v>
      </c>
      <c r="D14" s="432"/>
      <c r="E14" s="432"/>
      <c r="F14" s="432"/>
      <c r="G14" s="28"/>
      <c r="H14" s="6"/>
      <c r="I14" s="6"/>
      <c r="J14" s="6"/>
      <c r="K14" s="157"/>
      <c r="L14" s="14"/>
    </row>
    <row r="15" spans="1:976" ht="14.45" customHeight="1" x14ac:dyDescent="0.25">
      <c r="A15" s="133">
        <f t="shared" si="0"/>
        <v>9</v>
      </c>
      <c r="B15" s="29" t="s">
        <v>145</v>
      </c>
      <c r="C15" s="432" t="s">
        <v>5</v>
      </c>
      <c r="D15" s="432"/>
      <c r="E15" s="432"/>
      <c r="F15" s="432"/>
      <c r="G15" s="28"/>
      <c r="H15" s="6"/>
      <c r="I15" s="6"/>
      <c r="J15" s="6"/>
      <c r="K15" s="157"/>
      <c r="L15" s="14">
        <v>600000</v>
      </c>
    </row>
    <row r="16" spans="1:976" ht="22.5" customHeight="1" x14ac:dyDescent="0.25">
      <c r="A16" s="195">
        <f t="shared" si="0"/>
        <v>10</v>
      </c>
      <c r="B16" s="38" t="s">
        <v>164</v>
      </c>
      <c r="C16" s="433" t="s">
        <v>75</v>
      </c>
      <c r="D16" s="433"/>
      <c r="E16" s="433"/>
      <c r="F16" s="433"/>
      <c r="G16" s="39"/>
      <c r="H16" s="39"/>
      <c r="I16" s="39"/>
      <c r="J16" s="39"/>
      <c r="K16" s="135">
        <v>0</v>
      </c>
      <c r="L16" s="135">
        <f>SUM(L7:L15)</f>
        <v>600000</v>
      </c>
    </row>
    <row r="17" spans="1:12" s="24" customFormat="1" ht="30" customHeight="1" x14ac:dyDescent="0.25">
      <c r="A17" s="133">
        <f t="shared" si="0"/>
        <v>11</v>
      </c>
      <c r="B17" s="29" t="s">
        <v>146</v>
      </c>
      <c r="C17" s="432" t="s">
        <v>70</v>
      </c>
      <c r="D17" s="432"/>
      <c r="E17" s="432"/>
      <c r="F17" s="432"/>
      <c r="G17" s="28"/>
      <c r="H17" s="22"/>
      <c r="I17" s="22"/>
      <c r="J17" s="22"/>
      <c r="K17" s="155"/>
      <c r="L17" s="14"/>
    </row>
    <row r="18" spans="1:12" s="24" customFormat="1" ht="23.45" customHeight="1" x14ac:dyDescent="0.25">
      <c r="A18" s="195">
        <f t="shared" si="0"/>
        <v>12</v>
      </c>
      <c r="B18" s="38" t="s">
        <v>165</v>
      </c>
      <c r="C18" s="433" t="s">
        <v>82</v>
      </c>
      <c r="D18" s="433"/>
      <c r="E18" s="433"/>
      <c r="F18" s="433"/>
      <c r="G18" s="39"/>
      <c r="H18" s="39"/>
      <c r="I18" s="39"/>
      <c r="J18" s="39"/>
      <c r="K18" s="135">
        <v>0</v>
      </c>
      <c r="L18" s="199"/>
    </row>
    <row r="19" spans="1:12" x14ac:dyDescent="0.25">
      <c r="A19" s="133">
        <f t="shared" si="0"/>
        <v>13</v>
      </c>
      <c r="B19" s="29" t="s">
        <v>147</v>
      </c>
      <c r="C19" s="432" t="s">
        <v>2</v>
      </c>
      <c r="D19" s="432"/>
      <c r="E19" s="432"/>
      <c r="F19" s="432"/>
      <c r="G19" s="28"/>
      <c r="H19" s="6"/>
      <c r="I19" s="6"/>
      <c r="J19" s="6"/>
      <c r="K19" s="157"/>
      <c r="L19" s="14"/>
    </row>
    <row r="20" spans="1:12" x14ac:dyDescent="0.25">
      <c r="A20" s="133">
        <f t="shared" si="0"/>
        <v>14</v>
      </c>
      <c r="B20" s="29" t="s">
        <v>148</v>
      </c>
      <c r="C20" s="432" t="s">
        <v>4</v>
      </c>
      <c r="D20" s="432"/>
      <c r="E20" s="432"/>
      <c r="F20" s="432"/>
      <c r="G20" s="28"/>
      <c r="H20" s="6"/>
      <c r="I20" s="6"/>
      <c r="J20" s="6"/>
      <c r="K20" s="157"/>
      <c r="L20" s="14"/>
    </row>
    <row r="21" spans="1:12" x14ac:dyDescent="0.25">
      <c r="A21" s="133">
        <f t="shared" si="0"/>
        <v>15</v>
      </c>
      <c r="B21" s="29" t="s">
        <v>149</v>
      </c>
      <c r="C21" s="432" t="s">
        <v>3</v>
      </c>
      <c r="D21" s="432"/>
      <c r="E21" s="432"/>
      <c r="F21" s="432"/>
      <c r="G21" s="28"/>
      <c r="H21" s="6"/>
      <c r="I21" s="6"/>
      <c r="J21" s="6"/>
      <c r="K21" s="157"/>
      <c r="L21" s="14"/>
    </row>
    <row r="22" spans="1:12" x14ac:dyDescent="0.25">
      <c r="A22" s="133">
        <f t="shared" si="0"/>
        <v>16</v>
      </c>
      <c r="B22" s="29" t="s">
        <v>150</v>
      </c>
      <c r="C22" s="432" t="s">
        <v>51</v>
      </c>
      <c r="D22" s="432"/>
      <c r="E22" s="432"/>
      <c r="F22" s="432"/>
      <c r="G22" s="28"/>
      <c r="H22" s="6"/>
      <c r="I22" s="6"/>
      <c r="J22" s="6"/>
      <c r="K22" s="157"/>
      <c r="L22" s="14"/>
    </row>
    <row r="23" spans="1:12" x14ac:dyDescent="0.25">
      <c r="A23" s="134">
        <f t="shared" si="0"/>
        <v>17</v>
      </c>
      <c r="B23" s="38" t="s">
        <v>167</v>
      </c>
      <c r="C23" s="433" t="s">
        <v>77</v>
      </c>
      <c r="D23" s="433"/>
      <c r="E23" s="433"/>
      <c r="F23" s="433"/>
      <c r="G23" s="39"/>
      <c r="H23" s="39"/>
      <c r="I23" s="39"/>
      <c r="J23" s="39"/>
      <c r="K23" s="135">
        <v>0</v>
      </c>
      <c r="L23" s="199"/>
    </row>
    <row r="24" spans="1:12" x14ac:dyDescent="0.25">
      <c r="A24" s="133">
        <f t="shared" si="0"/>
        <v>18</v>
      </c>
      <c r="B24" s="30" t="s">
        <v>113</v>
      </c>
      <c r="C24" s="438" t="s">
        <v>55</v>
      </c>
      <c r="D24" s="438"/>
      <c r="E24" s="438"/>
      <c r="F24" s="438"/>
      <c r="G24" s="83"/>
      <c r="H24" s="415"/>
      <c r="I24" s="415"/>
      <c r="J24" s="415"/>
      <c r="K24" s="416"/>
      <c r="L24" s="14">
        <v>19043</v>
      </c>
    </row>
    <row r="25" spans="1:12" x14ac:dyDescent="0.25">
      <c r="A25" s="133">
        <f t="shared" si="0"/>
        <v>19</v>
      </c>
      <c r="B25" s="30" t="s">
        <v>111</v>
      </c>
      <c r="C25" s="438" t="s">
        <v>7</v>
      </c>
      <c r="D25" s="438"/>
      <c r="E25" s="438"/>
      <c r="F25" s="438"/>
      <c r="G25" s="83">
        <f>[1]Bev.Könyv.!$D$22</f>
        <v>306600</v>
      </c>
      <c r="H25" s="83"/>
      <c r="I25" s="83">
        <f>[1]Bev.Könyv.!$D$8</f>
        <v>306600</v>
      </c>
      <c r="J25" s="415"/>
      <c r="K25" s="416">
        <v>306600</v>
      </c>
      <c r="L25" s="14">
        <v>364098</v>
      </c>
    </row>
    <row r="26" spans="1:12" x14ac:dyDescent="0.25">
      <c r="A26" s="133">
        <f t="shared" si="0"/>
        <v>20</v>
      </c>
      <c r="B26" s="30" t="s">
        <v>114</v>
      </c>
      <c r="C26" s="438" t="s">
        <v>40</v>
      </c>
      <c r="D26" s="438"/>
      <c r="E26" s="438"/>
      <c r="F26" s="438"/>
      <c r="G26" s="83"/>
      <c r="H26" s="415"/>
      <c r="I26" s="417"/>
      <c r="J26" s="415"/>
      <c r="K26" s="416"/>
      <c r="L26" s="14"/>
    </row>
    <row r="27" spans="1:12" x14ac:dyDescent="0.25">
      <c r="A27" s="133">
        <f t="shared" si="0"/>
        <v>21</v>
      </c>
      <c r="B27" s="30" t="s">
        <v>112</v>
      </c>
      <c r="C27" s="438" t="s">
        <v>0</v>
      </c>
      <c r="D27" s="438"/>
      <c r="E27" s="438"/>
      <c r="F27" s="438"/>
      <c r="G27" s="83"/>
      <c r="H27" s="415"/>
      <c r="I27" s="415"/>
      <c r="J27" s="415"/>
      <c r="K27" s="416"/>
      <c r="L27" s="14">
        <v>31000</v>
      </c>
    </row>
    <row r="28" spans="1:12" x14ac:dyDescent="0.25">
      <c r="A28" s="133">
        <f t="shared" si="0"/>
        <v>22</v>
      </c>
      <c r="B28" s="30" t="s">
        <v>115</v>
      </c>
      <c r="C28" s="438" t="s">
        <v>27</v>
      </c>
      <c r="D28" s="438"/>
      <c r="E28" s="438"/>
      <c r="F28" s="438"/>
      <c r="G28" s="83"/>
      <c r="H28" s="415"/>
      <c r="I28" s="415"/>
      <c r="J28" s="415"/>
      <c r="K28" s="416"/>
      <c r="L28" s="14"/>
    </row>
    <row r="29" spans="1:12" x14ac:dyDescent="0.25">
      <c r="A29" s="133">
        <f t="shared" si="0"/>
        <v>23</v>
      </c>
      <c r="B29" s="30" t="s">
        <v>32</v>
      </c>
      <c r="C29" s="438" t="s">
        <v>31</v>
      </c>
      <c r="D29" s="438"/>
      <c r="E29" s="438"/>
      <c r="F29" s="438"/>
      <c r="G29" s="83">
        <f>[1]Bev.Könyv.!$D$23</f>
        <v>113400</v>
      </c>
      <c r="H29" s="83"/>
      <c r="I29" s="83">
        <f>[1]Bev.Könyv.!$D$9</f>
        <v>113400</v>
      </c>
      <c r="J29" s="415"/>
      <c r="K29" s="416">
        <v>113400</v>
      </c>
      <c r="L29" s="14">
        <v>113400</v>
      </c>
    </row>
    <row r="30" spans="1:12" x14ac:dyDescent="0.25">
      <c r="A30" s="133">
        <f t="shared" si="0"/>
        <v>24</v>
      </c>
      <c r="B30" s="30" t="s">
        <v>295</v>
      </c>
      <c r="C30" s="308" t="s">
        <v>296</v>
      </c>
      <c r="D30" s="308"/>
      <c r="E30" s="308"/>
      <c r="F30" s="308"/>
      <c r="G30" s="83"/>
      <c r="H30" s="83"/>
      <c r="I30" s="83"/>
      <c r="J30" s="415"/>
      <c r="K30" s="416"/>
      <c r="L30" s="14"/>
    </row>
    <row r="31" spans="1:12" x14ac:dyDescent="0.25">
      <c r="A31" s="133">
        <f t="shared" si="0"/>
        <v>25</v>
      </c>
      <c r="B31" s="30" t="s">
        <v>288</v>
      </c>
      <c r="C31" s="308" t="s">
        <v>289</v>
      </c>
      <c r="D31" s="308"/>
      <c r="E31" s="308"/>
      <c r="F31" s="308"/>
      <c r="G31" s="83"/>
      <c r="H31" s="83"/>
      <c r="I31" s="83"/>
      <c r="J31" s="415"/>
      <c r="K31" s="416"/>
      <c r="L31" s="14">
        <v>1068</v>
      </c>
    </row>
    <row r="32" spans="1:12" x14ac:dyDescent="0.25">
      <c r="A32" s="133">
        <f t="shared" si="0"/>
        <v>26</v>
      </c>
      <c r="B32" s="30" t="s">
        <v>297</v>
      </c>
      <c r="C32" s="308" t="s">
        <v>265</v>
      </c>
      <c r="D32" s="308"/>
      <c r="E32" s="308"/>
      <c r="F32" s="308"/>
      <c r="G32" s="252"/>
      <c r="H32" s="252"/>
      <c r="I32" s="252"/>
      <c r="J32" s="415"/>
      <c r="K32" s="416"/>
      <c r="L32" s="14"/>
    </row>
    <row r="33" spans="1:976" x14ac:dyDescent="0.25">
      <c r="A33" s="134">
        <v>27</v>
      </c>
      <c r="B33" s="43" t="s">
        <v>173</v>
      </c>
      <c r="C33" s="439" t="s">
        <v>78</v>
      </c>
      <c r="D33" s="439"/>
      <c r="E33" s="439"/>
      <c r="F33" s="439"/>
      <c r="G33" s="39">
        <f>SUM(G24:G29)</f>
        <v>420000</v>
      </c>
      <c r="H33" s="39"/>
      <c r="I33" s="39">
        <f>SUM(I25:I29)</f>
        <v>420000</v>
      </c>
      <c r="J33" s="39"/>
      <c r="K33" s="418">
        <f>SUM(K24:K29)</f>
        <v>420000</v>
      </c>
      <c r="L33" s="128">
        <f>SUM(L24:L31)</f>
        <v>528609</v>
      </c>
    </row>
    <row r="34" spans="1:976" x14ac:dyDescent="0.25">
      <c r="A34" s="133">
        <f t="shared" si="0"/>
        <v>28</v>
      </c>
      <c r="B34" s="30" t="s">
        <v>226</v>
      </c>
      <c r="C34" s="308" t="s">
        <v>225</v>
      </c>
      <c r="D34" s="258"/>
      <c r="E34" s="258"/>
      <c r="F34" s="258"/>
      <c r="G34" s="42"/>
      <c r="H34" s="415"/>
      <c r="I34" s="415"/>
      <c r="J34" s="415"/>
      <c r="K34" s="416"/>
      <c r="L34" s="14"/>
    </row>
    <row r="35" spans="1:976" x14ac:dyDescent="0.25">
      <c r="A35" s="134">
        <f t="shared" si="0"/>
        <v>29</v>
      </c>
      <c r="B35" s="43" t="s">
        <v>63</v>
      </c>
      <c r="C35" s="309" t="s">
        <v>225</v>
      </c>
      <c r="D35" s="309"/>
      <c r="E35" s="309"/>
      <c r="F35" s="309"/>
      <c r="G35" s="39"/>
      <c r="H35" s="39"/>
      <c r="I35" s="39"/>
      <c r="J35" s="39"/>
      <c r="K35" s="418">
        <v>0</v>
      </c>
      <c r="L35" s="199"/>
    </row>
    <row r="36" spans="1:976" ht="24.75" customHeight="1" x14ac:dyDescent="0.25">
      <c r="A36" s="133">
        <f t="shared" si="0"/>
        <v>30</v>
      </c>
      <c r="B36" s="30" t="s">
        <v>151</v>
      </c>
      <c r="C36" s="438" t="s">
        <v>152</v>
      </c>
      <c r="D36" s="438"/>
      <c r="E36" s="438"/>
      <c r="F36" s="438"/>
      <c r="G36" s="83"/>
      <c r="H36" s="415"/>
      <c r="I36" s="415"/>
      <c r="J36" s="415"/>
      <c r="K36" s="416"/>
      <c r="L36" s="14"/>
    </row>
    <row r="37" spans="1:976" ht="24.75" customHeight="1" x14ac:dyDescent="0.25">
      <c r="A37" s="202">
        <f t="shared" si="0"/>
        <v>31</v>
      </c>
      <c r="B37" s="30" t="s">
        <v>291</v>
      </c>
      <c r="C37" s="308" t="s">
        <v>292</v>
      </c>
      <c r="D37" s="308"/>
      <c r="E37" s="308"/>
      <c r="F37" s="308"/>
      <c r="G37" s="419"/>
      <c r="H37" s="419"/>
      <c r="I37" s="419"/>
      <c r="J37" s="420"/>
      <c r="K37" s="416"/>
      <c r="L37" s="14"/>
    </row>
    <row r="38" spans="1:976" x14ac:dyDescent="0.25">
      <c r="A38" s="134">
        <v>31</v>
      </c>
      <c r="B38" s="43" t="s">
        <v>174</v>
      </c>
      <c r="C38" s="439" t="s">
        <v>85</v>
      </c>
      <c r="D38" s="439"/>
      <c r="E38" s="439"/>
      <c r="F38" s="439"/>
      <c r="G38" s="39"/>
      <c r="H38" s="39"/>
      <c r="I38" s="39"/>
      <c r="J38" s="39"/>
      <c r="K38" s="418">
        <v>0</v>
      </c>
      <c r="L38" s="199"/>
    </row>
    <row r="39" spans="1:976" x14ac:dyDescent="0.25">
      <c r="A39" s="133">
        <f t="shared" si="0"/>
        <v>32</v>
      </c>
      <c r="B39" s="30" t="s">
        <v>175</v>
      </c>
      <c r="C39" s="308" t="s">
        <v>110</v>
      </c>
      <c r="D39" s="258"/>
      <c r="E39" s="258"/>
      <c r="F39" s="258"/>
      <c r="G39" s="42"/>
      <c r="H39" s="415"/>
      <c r="I39" s="415"/>
      <c r="J39" s="415"/>
      <c r="K39" s="416"/>
      <c r="L39" s="14"/>
    </row>
    <row r="40" spans="1:976" s="32" customFormat="1" ht="28.9" customHeight="1" x14ac:dyDescent="0.2">
      <c r="A40" s="134">
        <f t="shared" si="0"/>
        <v>33</v>
      </c>
      <c r="B40" s="43" t="s">
        <v>88</v>
      </c>
      <c r="C40" s="439" t="s">
        <v>89</v>
      </c>
      <c r="D40" s="439"/>
      <c r="E40" s="439"/>
      <c r="F40" s="439"/>
      <c r="G40" s="39"/>
      <c r="H40" s="39"/>
      <c r="I40" s="39"/>
      <c r="J40" s="39"/>
      <c r="K40" s="418">
        <v>0</v>
      </c>
      <c r="L40" s="199"/>
    </row>
    <row r="41" spans="1:976" ht="37.15" customHeight="1" x14ac:dyDescent="0.25">
      <c r="A41" s="134">
        <f t="shared" si="0"/>
        <v>34</v>
      </c>
      <c r="B41" s="43" t="s">
        <v>176</v>
      </c>
      <c r="C41" s="433" t="s">
        <v>153</v>
      </c>
      <c r="D41" s="433"/>
      <c r="E41" s="433"/>
      <c r="F41" s="433"/>
      <c r="G41" s="39">
        <f>G16+G18+G23+G33+G38+G40</f>
        <v>420000</v>
      </c>
      <c r="H41" s="39"/>
      <c r="I41" s="39">
        <f>I16+I18+I23+I33+I35+I38+I40</f>
        <v>420000</v>
      </c>
      <c r="J41" s="39"/>
      <c r="K41" s="135">
        <f>K33</f>
        <v>420000</v>
      </c>
      <c r="L41" s="135">
        <f>L16+L18+L23+L33+L35+L38+L40</f>
        <v>1128609</v>
      </c>
    </row>
    <row r="42" spans="1:976" x14ac:dyDescent="0.25">
      <c r="A42" s="35"/>
      <c r="L42" s="130"/>
    </row>
    <row r="43" spans="1:976" s="24" customFormat="1" ht="22.15" customHeight="1" x14ac:dyDescent="0.25">
      <c r="A43" s="431" t="s">
        <v>177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5"/>
      <c r="L43" s="130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  <c r="IW43" s="45"/>
      <c r="IX43" s="45"/>
      <c r="IY43" s="45"/>
      <c r="IZ43" s="45"/>
      <c r="JA43" s="45"/>
      <c r="JB43" s="45"/>
      <c r="JC43" s="45"/>
      <c r="JD43" s="45"/>
      <c r="JE43" s="45"/>
      <c r="JF43" s="45"/>
      <c r="JG43" s="45"/>
      <c r="JH43" s="45"/>
      <c r="JI43" s="45"/>
      <c r="JJ43" s="45"/>
      <c r="JK43" s="45"/>
      <c r="JL43" s="45"/>
      <c r="JM43" s="45"/>
      <c r="JN43" s="45"/>
      <c r="JO43" s="45"/>
      <c r="JP43" s="45"/>
      <c r="JQ43" s="45"/>
      <c r="JR43" s="45"/>
      <c r="JS43" s="45"/>
      <c r="JT43" s="45"/>
      <c r="JU43" s="45"/>
      <c r="JV43" s="45"/>
      <c r="JW43" s="45"/>
      <c r="JX43" s="45"/>
      <c r="JY43" s="45"/>
      <c r="JZ43" s="45"/>
      <c r="KA43" s="45"/>
      <c r="KB43" s="45"/>
      <c r="KC43" s="45"/>
      <c r="KD43" s="45"/>
      <c r="KE43" s="45"/>
      <c r="KF43" s="45"/>
      <c r="KG43" s="45"/>
      <c r="KH43" s="45"/>
      <c r="KI43" s="45"/>
      <c r="KJ43" s="45"/>
      <c r="KK43" s="45"/>
      <c r="KL43" s="45"/>
      <c r="KM43" s="45"/>
      <c r="KN43" s="45"/>
      <c r="KO43" s="45"/>
      <c r="KP43" s="45"/>
      <c r="KQ43" s="45"/>
      <c r="KR43" s="45"/>
      <c r="KS43" s="45"/>
      <c r="KT43" s="45"/>
      <c r="KU43" s="45"/>
      <c r="KV43" s="45"/>
      <c r="KW43" s="45"/>
      <c r="KX43" s="45"/>
      <c r="KY43" s="45"/>
      <c r="KZ43" s="45"/>
      <c r="LA43" s="45"/>
      <c r="LB43" s="45"/>
      <c r="LC43" s="45"/>
      <c r="LD43" s="45"/>
      <c r="LE43" s="45"/>
      <c r="LF43" s="45"/>
      <c r="LG43" s="45"/>
      <c r="LH43" s="45"/>
      <c r="LI43" s="45"/>
      <c r="LJ43" s="45"/>
      <c r="LK43" s="45"/>
      <c r="LL43" s="45"/>
      <c r="LM43" s="45"/>
      <c r="LN43" s="45"/>
      <c r="LO43" s="45"/>
      <c r="LP43" s="45"/>
      <c r="LQ43" s="45"/>
      <c r="LR43" s="45"/>
      <c r="LS43" s="45"/>
      <c r="LT43" s="45"/>
      <c r="LU43" s="45"/>
      <c r="LV43" s="45"/>
      <c r="LW43" s="45"/>
      <c r="LX43" s="45"/>
      <c r="LY43" s="45"/>
      <c r="LZ43" s="45"/>
      <c r="MA43" s="45"/>
      <c r="MB43" s="45"/>
      <c r="MC43" s="45"/>
      <c r="MD43" s="45"/>
      <c r="ME43" s="45"/>
      <c r="MF43" s="45"/>
      <c r="MG43" s="45"/>
      <c r="MH43" s="45"/>
      <c r="MI43" s="45"/>
      <c r="MJ43" s="45"/>
      <c r="MK43" s="45"/>
      <c r="ML43" s="45"/>
      <c r="MM43" s="45"/>
      <c r="MN43" s="45"/>
      <c r="MO43" s="45"/>
      <c r="MP43" s="45"/>
      <c r="MQ43" s="45"/>
      <c r="MR43" s="45"/>
      <c r="MS43" s="45"/>
      <c r="MT43" s="45"/>
      <c r="MU43" s="45"/>
      <c r="MV43" s="45"/>
      <c r="MW43" s="45"/>
      <c r="MX43" s="45"/>
      <c r="MY43" s="45"/>
      <c r="MZ43" s="45"/>
      <c r="NA43" s="45"/>
      <c r="NB43" s="45"/>
      <c r="NC43" s="45"/>
      <c r="ND43" s="45"/>
      <c r="NE43" s="45"/>
      <c r="NF43" s="45"/>
      <c r="NG43" s="45"/>
      <c r="NH43" s="45"/>
      <c r="NI43" s="45"/>
      <c r="NJ43" s="45"/>
      <c r="NK43" s="45"/>
      <c r="NL43" s="45"/>
      <c r="NM43" s="45"/>
      <c r="NN43" s="45"/>
      <c r="NO43" s="45"/>
      <c r="NP43" s="45"/>
      <c r="NQ43" s="45"/>
      <c r="NR43" s="45"/>
      <c r="NS43" s="45"/>
      <c r="NT43" s="45"/>
      <c r="NU43" s="45"/>
      <c r="NV43" s="45"/>
      <c r="NW43" s="45"/>
      <c r="NX43" s="45"/>
      <c r="NY43" s="45"/>
      <c r="NZ43" s="45"/>
      <c r="OA43" s="45"/>
      <c r="OB43" s="45"/>
      <c r="OC43" s="45"/>
      <c r="OD43" s="45"/>
      <c r="OE43" s="45"/>
      <c r="OF43" s="45"/>
      <c r="OG43" s="45"/>
      <c r="OH43" s="45"/>
      <c r="OI43" s="45"/>
      <c r="OJ43" s="45"/>
      <c r="OK43" s="45"/>
      <c r="OL43" s="45"/>
      <c r="OM43" s="45"/>
      <c r="ON43" s="45"/>
      <c r="OO43" s="45"/>
      <c r="OP43" s="45"/>
      <c r="OQ43" s="45"/>
      <c r="OR43" s="45"/>
      <c r="OS43" s="45"/>
      <c r="OT43" s="45"/>
      <c r="OU43" s="45"/>
      <c r="OV43" s="45"/>
      <c r="OW43" s="45"/>
      <c r="OX43" s="45"/>
      <c r="OY43" s="45"/>
      <c r="OZ43" s="45"/>
      <c r="PA43" s="45"/>
      <c r="PB43" s="45"/>
      <c r="PC43" s="45"/>
      <c r="PD43" s="45"/>
      <c r="PE43" s="45"/>
      <c r="PF43" s="45"/>
      <c r="PG43" s="45"/>
      <c r="PH43" s="45"/>
      <c r="PI43" s="45"/>
      <c r="PJ43" s="45"/>
      <c r="PK43" s="45"/>
      <c r="PL43" s="45"/>
      <c r="PM43" s="45"/>
      <c r="PN43" s="45"/>
      <c r="PO43" s="45"/>
      <c r="PP43" s="45"/>
      <c r="PQ43" s="45"/>
      <c r="PR43" s="45"/>
      <c r="PS43" s="45"/>
      <c r="PT43" s="45"/>
      <c r="PU43" s="45"/>
      <c r="PV43" s="45"/>
      <c r="PW43" s="45"/>
      <c r="PX43" s="45"/>
      <c r="PY43" s="45"/>
      <c r="PZ43" s="45"/>
      <c r="QA43" s="45"/>
      <c r="QB43" s="45"/>
      <c r="QC43" s="45"/>
      <c r="QD43" s="45"/>
      <c r="QE43" s="45"/>
      <c r="QF43" s="45"/>
      <c r="QG43" s="45"/>
      <c r="QH43" s="45"/>
      <c r="QI43" s="45"/>
      <c r="QJ43" s="45"/>
      <c r="QK43" s="45"/>
      <c r="QL43" s="45"/>
      <c r="QM43" s="45"/>
      <c r="QN43" s="45"/>
      <c r="QO43" s="45"/>
      <c r="QP43" s="45"/>
      <c r="QQ43" s="45"/>
      <c r="QR43" s="45"/>
      <c r="QS43" s="45"/>
      <c r="QT43" s="45"/>
      <c r="QU43" s="45"/>
      <c r="QV43" s="45"/>
      <c r="QW43" s="45"/>
      <c r="QX43" s="45"/>
      <c r="QY43" s="45"/>
      <c r="QZ43" s="45"/>
      <c r="RA43" s="45"/>
      <c r="RB43" s="45"/>
      <c r="RC43" s="45"/>
      <c r="RD43" s="45"/>
      <c r="RE43" s="45"/>
      <c r="RF43" s="45"/>
      <c r="RG43" s="45"/>
      <c r="RH43" s="45"/>
      <c r="RI43" s="45"/>
      <c r="RJ43" s="45"/>
      <c r="RK43" s="45"/>
      <c r="RL43" s="45"/>
      <c r="RM43" s="45"/>
      <c r="RN43" s="45"/>
      <c r="RO43" s="45"/>
      <c r="RP43" s="45"/>
      <c r="RQ43" s="45"/>
      <c r="RR43" s="45"/>
      <c r="RS43" s="45"/>
      <c r="RT43" s="45"/>
      <c r="RU43" s="45"/>
      <c r="RV43" s="45"/>
      <c r="RW43" s="45"/>
      <c r="RX43" s="45"/>
      <c r="RY43" s="45"/>
      <c r="RZ43" s="45"/>
      <c r="SA43" s="45"/>
      <c r="SB43" s="45"/>
      <c r="SC43" s="45"/>
      <c r="SD43" s="45"/>
      <c r="SE43" s="45"/>
      <c r="SF43" s="45"/>
      <c r="SG43" s="45"/>
      <c r="SH43" s="45"/>
      <c r="SI43" s="45"/>
      <c r="SJ43" s="45"/>
      <c r="SK43" s="45"/>
      <c r="SL43" s="45"/>
      <c r="SM43" s="45"/>
      <c r="SN43" s="45"/>
      <c r="SO43" s="45"/>
      <c r="SP43" s="45"/>
      <c r="SQ43" s="45"/>
      <c r="SR43" s="45"/>
      <c r="SS43" s="45"/>
      <c r="ST43" s="45"/>
      <c r="SU43" s="45"/>
      <c r="SV43" s="45"/>
      <c r="SW43" s="45"/>
      <c r="SX43" s="45"/>
      <c r="SY43" s="45"/>
      <c r="SZ43" s="45"/>
      <c r="TA43" s="45"/>
      <c r="TB43" s="45"/>
      <c r="TC43" s="45"/>
      <c r="TD43" s="45"/>
      <c r="TE43" s="45"/>
      <c r="TF43" s="45"/>
      <c r="TG43" s="45"/>
      <c r="TH43" s="45"/>
      <c r="TI43" s="45"/>
      <c r="TJ43" s="45"/>
      <c r="TK43" s="45"/>
      <c r="TL43" s="45"/>
      <c r="TM43" s="45"/>
      <c r="TN43" s="45"/>
      <c r="TO43" s="45"/>
      <c r="TP43" s="45"/>
      <c r="TQ43" s="45"/>
      <c r="TR43" s="45"/>
      <c r="TS43" s="45"/>
      <c r="TT43" s="45"/>
      <c r="TU43" s="45"/>
      <c r="TV43" s="45"/>
      <c r="TW43" s="45"/>
      <c r="TX43" s="45"/>
      <c r="TY43" s="45"/>
      <c r="TZ43" s="45"/>
      <c r="UA43" s="45"/>
      <c r="UB43" s="45"/>
      <c r="UC43" s="45"/>
      <c r="UD43" s="45"/>
      <c r="UE43" s="45"/>
      <c r="UF43" s="45"/>
      <c r="UG43" s="45"/>
      <c r="UH43" s="45"/>
      <c r="UI43" s="45"/>
      <c r="UJ43" s="45"/>
      <c r="UK43" s="45"/>
      <c r="UL43" s="45"/>
      <c r="UM43" s="45"/>
      <c r="UN43" s="45"/>
      <c r="UO43" s="45"/>
      <c r="UP43" s="45"/>
      <c r="UQ43" s="45"/>
      <c r="UR43" s="45"/>
      <c r="US43" s="45"/>
      <c r="UT43" s="45"/>
      <c r="UU43" s="45"/>
      <c r="UV43" s="45"/>
      <c r="UW43" s="45"/>
      <c r="UX43" s="45"/>
      <c r="UY43" s="45"/>
      <c r="UZ43" s="45"/>
      <c r="VA43" s="45"/>
      <c r="VB43" s="45"/>
      <c r="VC43" s="45"/>
      <c r="VD43" s="45"/>
      <c r="VE43" s="45"/>
      <c r="VF43" s="45"/>
      <c r="VG43" s="45"/>
      <c r="VH43" s="45"/>
      <c r="VI43" s="45"/>
      <c r="VJ43" s="45"/>
      <c r="VK43" s="45"/>
      <c r="VL43" s="45"/>
      <c r="VM43" s="45"/>
      <c r="VN43" s="45"/>
      <c r="VO43" s="45"/>
      <c r="VP43" s="45"/>
      <c r="VQ43" s="45"/>
      <c r="VR43" s="45"/>
      <c r="VS43" s="45"/>
      <c r="VT43" s="45"/>
      <c r="VU43" s="45"/>
      <c r="VV43" s="45"/>
      <c r="VW43" s="45"/>
      <c r="VX43" s="45"/>
      <c r="VY43" s="45"/>
      <c r="VZ43" s="45"/>
      <c r="WA43" s="45"/>
      <c r="WB43" s="45"/>
      <c r="WC43" s="45"/>
      <c r="WD43" s="45"/>
      <c r="WE43" s="45"/>
      <c r="WF43" s="45"/>
      <c r="WG43" s="45"/>
      <c r="WH43" s="45"/>
      <c r="WI43" s="45"/>
      <c r="WJ43" s="45"/>
      <c r="WK43" s="45"/>
      <c r="WL43" s="45"/>
      <c r="WM43" s="45"/>
      <c r="WN43" s="45"/>
      <c r="WO43" s="45"/>
      <c r="WP43" s="45"/>
      <c r="WQ43" s="45"/>
      <c r="WR43" s="45"/>
      <c r="WS43" s="45"/>
      <c r="WT43" s="45"/>
      <c r="WU43" s="45"/>
      <c r="WV43" s="45"/>
      <c r="WW43" s="45"/>
      <c r="WX43" s="45"/>
      <c r="WY43" s="45"/>
      <c r="WZ43" s="45"/>
      <c r="XA43" s="45"/>
      <c r="XB43" s="45"/>
      <c r="XC43" s="45"/>
      <c r="XD43" s="45"/>
      <c r="XE43" s="45"/>
      <c r="XF43" s="45"/>
      <c r="XG43" s="45"/>
      <c r="XH43" s="45"/>
      <c r="XI43" s="45"/>
      <c r="XJ43" s="45"/>
      <c r="XK43" s="45"/>
      <c r="XL43" s="45"/>
      <c r="XM43" s="45"/>
      <c r="XN43" s="45"/>
      <c r="XO43" s="45"/>
      <c r="XP43" s="45"/>
      <c r="XQ43" s="45"/>
      <c r="XR43" s="45"/>
      <c r="XS43" s="45"/>
      <c r="XT43" s="45"/>
      <c r="XU43" s="45"/>
      <c r="XV43" s="45"/>
      <c r="XW43" s="45"/>
      <c r="XX43" s="45"/>
      <c r="XY43" s="45"/>
      <c r="XZ43" s="45"/>
      <c r="YA43" s="45"/>
      <c r="YB43" s="45"/>
      <c r="YC43" s="45"/>
      <c r="YD43" s="45"/>
      <c r="YE43" s="45"/>
      <c r="YF43" s="45"/>
      <c r="YG43" s="45"/>
      <c r="YH43" s="45"/>
      <c r="YI43" s="45"/>
      <c r="YJ43" s="45"/>
      <c r="YK43" s="45"/>
      <c r="YL43" s="45"/>
      <c r="YM43" s="45"/>
      <c r="YN43" s="45"/>
      <c r="YO43" s="45"/>
      <c r="YP43" s="45"/>
      <c r="YQ43" s="45"/>
      <c r="YR43" s="45"/>
      <c r="YS43" s="45"/>
      <c r="YT43" s="45"/>
      <c r="YU43" s="45"/>
      <c r="YV43" s="45"/>
      <c r="YW43" s="45"/>
      <c r="YX43" s="45"/>
      <c r="YY43" s="45"/>
      <c r="YZ43" s="45"/>
      <c r="ZA43" s="45"/>
      <c r="ZB43" s="45"/>
      <c r="ZC43" s="45"/>
      <c r="ZD43" s="45"/>
      <c r="ZE43" s="45"/>
      <c r="ZF43" s="45"/>
      <c r="ZG43" s="45"/>
      <c r="ZH43" s="45"/>
      <c r="ZI43" s="45"/>
      <c r="ZJ43" s="45"/>
      <c r="ZK43" s="45"/>
      <c r="ZL43" s="45"/>
      <c r="ZM43" s="45"/>
      <c r="ZN43" s="45"/>
      <c r="ZO43" s="45"/>
      <c r="ZP43" s="45"/>
      <c r="ZQ43" s="45"/>
      <c r="ZR43" s="45"/>
      <c r="ZS43" s="45"/>
      <c r="ZT43" s="45"/>
      <c r="ZU43" s="45"/>
      <c r="ZV43" s="45"/>
      <c r="ZW43" s="45"/>
      <c r="ZX43" s="45"/>
      <c r="ZY43" s="45"/>
      <c r="ZZ43" s="45"/>
      <c r="AAA43" s="45"/>
      <c r="AAB43" s="45"/>
      <c r="AAC43" s="45"/>
      <c r="AAD43" s="45"/>
      <c r="AAE43" s="45"/>
      <c r="AAF43" s="45"/>
      <c r="AAG43" s="45"/>
      <c r="AAH43" s="45"/>
      <c r="AAI43" s="45"/>
      <c r="AAJ43" s="45"/>
      <c r="AAK43" s="45"/>
      <c r="AAL43" s="45"/>
      <c r="AAM43" s="45"/>
      <c r="AAN43" s="45"/>
      <c r="AAO43" s="45"/>
      <c r="AAP43" s="45"/>
      <c r="AAQ43" s="45"/>
      <c r="AAR43" s="45"/>
      <c r="AAS43" s="45"/>
      <c r="AAT43" s="45"/>
      <c r="AAU43" s="45"/>
      <c r="AAV43" s="45"/>
      <c r="AAW43" s="45"/>
      <c r="AAX43" s="45"/>
      <c r="AAY43" s="45"/>
      <c r="AAZ43" s="45"/>
      <c r="ABA43" s="45"/>
      <c r="ABB43" s="45"/>
      <c r="ABC43" s="45"/>
      <c r="ABD43" s="45"/>
      <c r="ABE43" s="45"/>
      <c r="ABF43" s="45"/>
      <c r="ABG43" s="45"/>
      <c r="ABH43" s="45"/>
      <c r="ABI43" s="45"/>
      <c r="ABJ43" s="45"/>
      <c r="ABK43" s="45"/>
      <c r="ABL43" s="45"/>
      <c r="ABM43" s="45"/>
      <c r="ABN43" s="45"/>
      <c r="ABO43" s="45"/>
      <c r="ABP43" s="45"/>
      <c r="ABQ43" s="45"/>
      <c r="ABR43" s="45"/>
      <c r="ABS43" s="45"/>
      <c r="ABT43" s="45"/>
      <c r="ABU43" s="45"/>
      <c r="ABV43" s="45"/>
      <c r="ABW43" s="45"/>
      <c r="ABX43" s="45"/>
      <c r="ABY43" s="45"/>
      <c r="ABZ43" s="45"/>
      <c r="ACA43" s="45"/>
      <c r="ACB43" s="45"/>
      <c r="ACC43" s="45"/>
      <c r="ACD43" s="45"/>
      <c r="ACE43" s="45"/>
      <c r="ACF43" s="45"/>
      <c r="ACG43" s="45"/>
      <c r="ACH43" s="45"/>
      <c r="ACI43" s="45"/>
      <c r="ACJ43" s="45"/>
      <c r="ACK43" s="45"/>
      <c r="ACL43" s="45"/>
      <c r="ACM43" s="45"/>
      <c r="ACN43" s="45"/>
      <c r="ACO43" s="45"/>
      <c r="ACP43" s="45"/>
      <c r="ACQ43" s="45"/>
      <c r="ACR43" s="45"/>
      <c r="ACS43" s="45"/>
      <c r="ACT43" s="45"/>
      <c r="ACU43" s="45"/>
      <c r="ACV43" s="45"/>
      <c r="ACW43" s="45"/>
      <c r="ACX43" s="45"/>
      <c r="ACY43" s="45"/>
      <c r="ACZ43" s="45"/>
      <c r="ADA43" s="45"/>
      <c r="ADB43" s="45"/>
      <c r="ADC43" s="45"/>
      <c r="ADD43" s="45"/>
      <c r="ADE43" s="45"/>
      <c r="ADF43" s="45"/>
      <c r="ADG43" s="45"/>
      <c r="ADH43" s="45"/>
      <c r="ADI43" s="45"/>
      <c r="ADJ43" s="45"/>
      <c r="ADK43" s="45"/>
      <c r="ADL43" s="45"/>
      <c r="ADM43" s="45"/>
      <c r="ADN43" s="45"/>
      <c r="ADO43" s="45"/>
      <c r="ADP43" s="45"/>
      <c r="ADQ43" s="45"/>
      <c r="ADR43" s="45"/>
      <c r="ADS43" s="45"/>
      <c r="ADT43" s="45"/>
      <c r="ADU43" s="45"/>
      <c r="ADV43" s="45"/>
      <c r="ADW43" s="45"/>
      <c r="ADX43" s="45"/>
      <c r="ADY43" s="45"/>
      <c r="ADZ43" s="45"/>
      <c r="AEA43" s="45"/>
      <c r="AEB43" s="45"/>
      <c r="AEC43" s="45"/>
      <c r="AED43" s="45"/>
      <c r="AEE43" s="45"/>
      <c r="AEF43" s="45"/>
      <c r="AEG43" s="45"/>
      <c r="AEH43" s="45"/>
      <c r="AEI43" s="45"/>
      <c r="AEJ43" s="45"/>
      <c r="AEK43" s="45"/>
      <c r="AEL43" s="45"/>
      <c r="AEM43" s="45"/>
      <c r="AEN43" s="45"/>
      <c r="AEO43" s="45"/>
      <c r="AEP43" s="45"/>
      <c r="AEQ43" s="45"/>
      <c r="AER43" s="45"/>
      <c r="AES43" s="45"/>
      <c r="AET43" s="45"/>
      <c r="AEU43" s="45"/>
      <c r="AEV43" s="45"/>
      <c r="AEW43" s="45"/>
      <c r="AEX43" s="45"/>
      <c r="AEY43" s="45"/>
      <c r="AEZ43" s="45"/>
      <c r="AFA43" s="45"/>
      <c r="AFB43" s="45"/>
      <c r="AFC43" s="45"/>
      <c r="AFD43" s="45"/>
      <c r="AFE43" s="45"/>
      <c r="AFF43" s="45"/>
      <c r="AFG43" s="45"/>
      <c r="AFH43" s="45"/>
      <c r="AFI43" s="45"/>
      <c r="AFJ43" s="45"/>
      <c r="AFK43" s="45"/>
      <c r="AFL43" s="45"/>
      <c r="AFM43" s="45"/>
      <c r="AFN43" s="45"/>
      <c r="AFO43" s="45"/>
      <c r="AFP43" s="45"/>
      <c r="AFQ43" s="45"/>
      <c r="AFR43" s="45"/>
      <c r="AFS43" s="45"/>
      <c r="AFT43" s="45"/>
      <c r="AFU43" s="45"/>
      <c r="AFV43" s="45"/>
      <c r="AFW43" s="45"/>
      <c r="AFX43" s="45"/>
      <c r="AFY43" s="45"/>
      <c r="AFZ43" s="45"/>
      <c r="AGA43" s="45"/>
      <c r="AGB43" s="45"/>
      <c r="AGC43" s="45"/>
      <c r="AGD43" s="45"/>
      <c r="AGE43" s="45"/>
      <c r="AGF43" s="45"/>
      <c r="AGG43" s="45"/>
      <c r="AGH43" s="45"/>
      <c r="AGI43" s="45"/>
      <c r="AGJ43" s="45"/>
      <c r="AGK43" s="45"/>
      <c r="AGL43" s="45"/>
      <c r="AGM43" s="45"/>
      <c r="AGN43" s="45"/>
      <c r="AGO43" s="45"/>
      <c r="AGP43" s="45"/>
      <c r="AGQ43" s="45"/>
      <c r="AGR43" s="45"/>
      <c r="AGS43" s="45"/>
      <c r="AGT43" s="45"/>
      <c r="AGU43" s="45"/>
      <c r="AGV43" s="45"/>
      <c r="AGW43" s="45"/>
      <c r="AGX43" s="45"/>
      <c r="AGY43" s="45"/>
      <c r="AGZ43" s="45"/>
      <c r="AHA43" s="45"/>
      <c r="AHB43" s="45"/>
      <c r="AHC43" s="45"/>
      <c r="AHD43" s="45"/>
      <c r="AHE43" s="45"/>
      <c r="AHF43" s="45"/>
      <c r="AHG43" s="45"/>
      <c r="AHH43" s="45"/>
      <c r="AHI43" s="45"/>
      <c r="AHJ43" s="45"/>
      <c r="AHK43" s="45"/>
      <c r="AHL43" s="45"/>
      <c r="AHM43" s="45"/>
      <c r="AHN43" s="45"/>
      <c r="AHO43" s="45"/>
      <c r="AHP43" s="45"/>
      <c r="AHQ43" s="45"/>
      <c r="AHR43" s="45"/>
      <c r="AHS43" s="45"/>
      <c r="AHT43" s="45"/>
      <c r="AHU43" s="45"/>
      <c r="AHV43" s="45"/>
      <c r="AHW43" s="45"/>
      <c r="AHX43" s="45"/>
      <c r="AHY43" s="45"/>
      <c r="AHZ43" s="45"/>
      <c r="AIA43" s="45"/>
      <c r="AIB43" s="45"/>
      <c r="AIC43" s="45"/>
      <c r="AID43" s="45"/>
      <c r="AIE43" s="45"/>
      <c r="AIF43" s="45"/>
      <c r="AIG43" s="45"/>
      <c r="AIH43" s="45"/>
      <c r="AII43" s="45"/>
      <c r="AIJ43" s="45"/>
      <c r="AIK43" s="45"/>
      <c r="AIL43" s="45"/>
      <c r="AIM43" s="45"/>
      <c r="AIN43" s="45"/>
      <c r="AIO43" s="45"/>
      <c r="AIP43" s="45"/>
      <c r="AIQ43" s="45"/>
      <c r="AIR43" s="45"/>
      <c r="AIS43" s="45"/>
      <c r="AIT43" s="45"/>
      <c r="AIU43" s="45"/>
      <c r="AIV43" s="45"/>
      <c r="AIW43" s="45"/>
      <c r="AIX43" s="45"/>
      <c r="AIY43" s="45"/>
      <c r="AIZ43" s="45"/>
      <c r="AJA43" s="45"/>
      <c r="AJB43" s="45"/>
      <c r="AJC43" s="45"/>
      <c r="AJD43" s="45"/>
      <c r="AJE43" s="45"/>
      <c r="AJF43" s="45"/>
      <c r="AJG43" s="45"/>
      <c r="AJH43" s="45"/>
      <c r="AJI43" s="45"/>
      <c r="AJJ43" s="45"/>
      <c r="AJK43" s="45"/>
      <c r="AJL43" s="45"/>
      <c r="AJM43" s="45"/>
      <c r="AJN43" s="45"/>
      <c r="AJO43" s="45"/>
      <c r="AJP43" s="45"/>
      <c r="AJQ43" s="45"/>
      <c r="AJR43" s="45"/>
      <c r="AJS43" s="45"/>
      <c r="AJT43" s="45"/>
      <c r="AJU43" s="45"/>
      <c r="AJV43" s="45"/>
      <c r="AJW43" s="45"/>
      <c r="AJX43" s="45"/>
      <c r="AJY43" s="45"/>
      <c r="AJZ43" s="45"/>
      <c r="AKA43" s="45"/>
      <c r="AKB43" s="45"/>
      <c r="AKC43" s="45"/>
      <c r="AKD43" s="45"/>
      <c r="AKE43" s="45"/>
      <c r="AKF43" s="45"/>
      <c r="AKG43" s="45"/>
      <c r="AKH43" s="45"/>
      <c r="AKI43" s="45"/>
      <c r="AKJ43" s="45"/>
      <c r="AKK43" s="45"/>
      <c r="AKL43" s="45"/>
      <c r="AKM43" s="45"/>
      <c r="AKN43" s="45"/>
    </row>
    <row r="44" spans="1:976" ht="22.15" customHeight="1" x14ac:dyDescent="0.25">
      <c r="A44" s="424" t="s">
        <v>133</v>
      </c>
      <c r="B44" s="425" t="s">
        <v>83</v>
      </c>
      <c r="C44" s="426" t="s">
        <v>154</v>
      </c>
      <c r="D44" s="426"/>
      <c r="E44" s="426"/>
      <c r="F44" s="426"/>
      <c r="G44" s="427" t="s">
        <v>134</v>
      </c>
      <c r="H44" s="428" t="s">
        <v>240</v>
      </c>
      <c r="I44" s="429"/>
      <c r="J44" s="430"/>
      <c r="K44" s="440" t="s">
        <v>264</v>
      </c>
      <c r="L44" s="441" t="s">
        <v>285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  <c r="TK44" s="26"/>
      <c r="TL44" s="26"/>
      <c r="TM44" s="26"/>
      <c r="TN44" s="26"/>
      <c r="TO44" s="26"/>
      <c r="TP44" s="26"/>
      <c r="TQ44" s="26"/>
      <c r="TR44" s="26"/>
      <c r="TS44" s="26"/>
      <c r="TT44" s="26"/>
      <c r="TU44" s="26"/>
      <c r="TV44" s="26"/>
      <c r="TW44" s="26"/>
      <c r="TX44" s="26"/>
      <c r="TY44" s="26"/>
      <c r="TZ44" s="26"/>
      <c r="UA44" s="26"/>
      <c r="UB44" s="26"/>
      <c r="UC44" s="26"/>
      <c r="UD44" s="26"/>
      <c r="UE44" s="26"/>
      <c r="UF44" s="26"/>
      <c r="UG44" s="26"/>
      <c r="UH44" s="26"/>
      <c r="UI44" s="26"/>
      <c r="UJ44" s="26"/>
      <c r="UK44" s="26"/>
      <c r="UL44" s="26"/>
      <c r="UM44" s="26"/>
      <c r="UN44" s="26"/>
      <c r="UO44" s="26"/>
      <c r="UP44" s="26"/>
      <c r="UQ44" s="26"/>
      <c r="UR44" s="26"/>
      <c r="US44" s="26"/>
      <c r="UT44" s="26"/>
      <c r="UU44" s="26"/>
      <c r="UV44" s="26"/>
      <c r="UW44" s="26"/>
      <c r="UX44" s="26"/>
      <c r="UY44" s="26"/>
      <c r="UZ44" s="26"/>
      <c r="VA44" s="26"/>
      <c r="VB44" s="26"/>
      <c r="VC44" s="26"/>
      <c r="VD44" s="26"/>
      <c r="VE44" s="26"/>
      <c r="VF44" s="26"/>
      <c r="VG44" s="26"/>
      <c r="VH44" s="26"/>
      <c r="VI44" s="26"/>
      <c r="VJ44" s="26"/>
      <c r="VK44" s="26"/>
      <c r="VL44" s="26"/>
      <c r="VM44" s="26"/>
      <c r="VN44" s="26"/>
      <c r="VO44" s="26"/>
      <c r="VP44" s="26"/>
      <c r="VQ44" s="26"/>
      <c r="VR44" s="26"/>
      <c r="VS44" s="26"/>
      <c r="VT44" s="26"/>
      <c r="VU44" s="26"/>
      <c r="VV44" s="26"/>
      <c r="VW44" s="26"/>
      <c r="VX44" s="26"/>
      <c r="VY44" s="26"/>
      <c r="VZ44" s="26"/>
      <c r="WA44" s="26"/>
      <c r="WB44" s="26"/>
      <c r="WC44" s="26"/>
      <c r="WD44" s="26"/>
      <c r="WE44" s="26"/>
      <c r="WF44" s="26"/>
      <c r="WG44" s="26"/>
      <c r="WH44" s="26"/>
      <c r="WI44" s="26"/>
      <c r="WJ44" s="26"/>
      <c r="WK44" s="26"/>
      <c r="WL44" s="26"/>
      <c r="WM44" s="26"/>
      <c r="WN44" s="26"/>
      <c r="WO44" s="26"/>
      <c r="WP44" s="26"/>
      <c r="WQ44" s="26"/>
      <c r="WR44" s="26"/>
      <c r="WS44" s="26"/>
      <c r="WT44" s="26"/>
      <c r="WU44" s="26"/>
      <c r="WV44" s="26"/>
      <c r="WW44" s="26"/>
      <c r="WX44" s="26"/>
      <c r="WY44" s="26"/>
      <c r="WZ44" s="26"/>
      <c r="XA44" s="26"/>
      <c r="XB44" s="26"/>
      <c r="XC44" s="26"/>
      <c r="XD44" s="26"/>
      <c r="XE44" s="26"/>
      <c r="XF44" s="26"/>
      <c r="XG44" s="26"/>
      <c r="XH44" s="26"/>
      <c r="XI44" s="26"/>
      <c r="XJ44" s="26"/>
      <c r="XK44" s="26"/>
      <c r="XL44" s="26"/>
      <c r="XM44" s="26"/>
      <c r="XN44" s="26"/>
      <c r="XO44" s="26"/>
      <c r="XP44" s="26"/>
      <c r="XQ44" s="26"/>
      <c r="XR44" s="26"/>
      <c r="XS44" s="26"/>
      <c r="XT44" s="26"/>
      <c r="XU44" s="26"/>
      <c r="XV44" s="26"/>
      <c r="XW44" s="26"/>
      <c r="XX44" s="26"/>
      <c r="XY44" s="26"/>
      <c r="XZ44" s="26"/>
      <c r="YA44" s="26"/>
      <c r="YB44" s="26"/>
      <c r="YC44" s="26"/>
      <c r="YD44" s="26"/>
      <c r="YE44" s="26"/>
      <c r="YF44" s="26"/>
      <c r="YG44" s="26"/>
      <c r="YH44" s="26"/>
      <c r="YI44" s="26"/>
      <c r="YJ44" s="26"/>
      <c r="YK44" s="26"/>
      <c r="YL44" s="26"/>
      <c r="YM44" s="26"/>
      <c r="YN44" s="26"/>
      <c r="YO44" s="26"/>
      <c r="YP44" s="26"/>
      <c r="YQ44" s="26"/>
      <c r="YR44" s="26"/>
      <c r="YS44" s="26"/>
      <c r="YT44" s="26"/>
      <c r="YU44" s="26"/>
      <c r="YV44" s="26"/>
      <c r="YW44" s="26"/>
      <c r="YX44" s="26"/>
      <c r="YY44" s="26"/>
      <c r="YZ44" s="26"/>
      <c r="ZA44" s="26"/>
      <c r="ZB44" s="26"/>
      <c r="ZC44" s="26"/>
      <c r="ZD44" s="26"/>
      <c r="ZE44" s="26"/>
      <c r="ZF44" s="26"/>
      <c r="ZG44" s="26"/>
      <c r="ZH44" s="26"/>
      <c r="ZI44" s="26"/>
      <c r="ZJ44" s="26"/>
      <c r="ZK44" s="26"/>
      <c r="ZL44" s="26"/>
      <c r="ZM44" s="26"/>
      <c r="ZN44" s="26"/>
      <c r="ZO44" s="26"/>
      <c r="ZP44" s="26"/>
      <c r="ZQ44" s="26"/>
      <c r="ZR44" s="26"/>
      <c r="ZS44" s="26"/>
      <c r="ZT44" s="26"/>
      <c r="ZU44" s="26"/>
      <c r="ZV44" s="26"/>
      <c r="ZW44" s="26"/>
      <c r="ZX44" s="26"/>
      <c r="ZY44" s="26"/>
      <c r="ZZ44" s="26"/>
      <c r="AAA44" s="26"/>
      <c r="AAB44" s="26"/>
      <c r="AAC44" s="26"/>
      <c r="AAD44" s="26"/>
      <c r="AAE44" s="26"/>
      <c r="AAF44" s="26"/>
      <c r="AAG44" s="26"/>
      <c r="AAH44" s="26"/>
      <c r="AAI44" s="26"/>
      <c r="AAJ44" s="26"/>
      <c r="AAK44" s="26"/>
      <c r="AAL44" s="26"/>
      <c r="AAM44" s="26"/>
      <c r="AAN44" s="26"/>
      <c r="AAO44" s="26"/>
      <c r="AAP44" s="26"/>
      <c r="AAQ44" s="26"/>
      <c r="AAR44" s="26"/>
      <c r="AAS44" s="26"/>
      <c r="AAT44" s="26"/>
      <c r="AAU44" s="26"/>
      <c r="AAV44" s="26"/>
      <c r="AAW44" s="26"/>
      <c r="AAX44" s="26"/>
      <c r="AAY44" s="26"/>
      <c r="AAZ44" s="26"/>
      <c r="ABA44" s="26"/>
      <c r="ABB44" s="26"/>
      <c r="ABC44" s="26"/>
      <c r="ABD44" s="26"/>
      <c r="ABE44" s="26"/>
      <c r="ABF44" s="26"/>
      <c r="ABG44" s="26"/>
      <c r="ABH44" s="26"/>
      <c r="ABI44" s="26"/>
      <c r="ABJ44" s="26"/>
      <c r="ABK44" s="26"/>
      <c r="ABL44" s="26"/>
      <c r="ABM44" s="26"/>
      <c r="ABN44" s="26"/>
      <c r="ABO44" s="26"/>
      <c r="ABP44" s="26"/>
      <c r="ABQ44" s="26"/>
      <c r="ABR44" s="26"/>
      <c r="ABS44" s="26"/>
      <c r="ABT44" s="26"/>
      <c r="ABU44" s="26"/>
      <c r="ABV44" s="26"/>
      <c r="ABW44" s="26"/>
      <c r="ABX44" s="26"/>
      <c r="ABY44" s="26"/>
      <c r="ABZ44" s="26"/>
      <c r="ACA44" s="26"/>
      <c r="ACB44" s="26"/>
      <c r="ACC44" s="26"/>
      <c r="ACD44" s="26"/>
      <c r="ACE44" s="26"/>
      <c r="ACF44" s="26"/>
      <c r="ACG44" s="26"/>
      <c r="ACH44" s="26"/>
      <c r="ACI44" s="26"/>
      <c r="ACJ44" s="26"/>
      <c r="ACK44" s="26"/>
      <c r="ACL44" s="26"/>
      <c r="ACM44" s="26"/>
      <c r="ACN44" s="26"/>
      <c r="ACO44" s="26"/>
      <c r="ACP44" s="26"/>
      <c r="ACQ44" s="26"/>
      <c r="ACR44" s="26"/>
      <c r="ACS44" s="26"/>
      <c r="ACT44" s="26"/>
      <c r="ACU44" s="26"/>
      <c r="ACV44" s="26"/>
      <c r="ACW44" s="26"/>
      <c r="ACX44" s="26"/>
      <c r="ACY44" s="26"/>
      <c r="ACZ44" s="26"/>
      <c r="ADA44" s="26"/>
      <c r="ADB44" s="26"/>
      <c r="ADC44" s="26"/>
      <c r="ADD44" s="26"/>
      <c r="ADE44" s="26"/>
      <c r="ADF44" s="26"/>
      <c r="ADG44" s="26"/>
      <c r="ADH44" s="26"/>
      <c r="ADI44" s="26"/>
      <c r="ADJ44" s="26"/>
      <c r="ADK44" s="26"/>
      <c r="ADL44" s="26"/>
      <c r="ADM44" s="26"/>
      <c r="ADN44" s="26"/>
      <c r="ADO44" s="26"/>
      <c r="ADP44" s="26"/>
      <c r="ADQ44" s="26"/>
      <c r="ADR44" s="26"/>
      <c r="ADS44" s="26"/>
      <c r="ADT44" s="26"/>
      <c r="ADU44" s="26"/>
      <c r="ADV44" s="26"/>
      <c r="ADW44" s="26"/>
      <c r="ADX44" s="26"/>
      <c r="ADY44" s="26"/>
      <c r="ADZ44" s="26"/>
      <c r="AEA44" s="26"/>
      <c r="AEB44" s="26"/>
      <c r="AEC44" s="26"/>
      <c r="AED44" s="26"/>
      <c r="AEE44" s="26"/>
      <c r="AEF44" s="26"/>
      <c r="AEG44" s="26"/>
      <c r="AEH44" s="26"/>
      <c r="AEI44" s="26"/>
      <c r="AEJ44" s="26"/>
      <c r="AEK44" s="26"/>
      <c r="AEL44" s="26"/>
      <c r="AEM44" s="26"/>
      <c r="AEN44" s="26"/>
      <c r="AEO44" s="26"/>
      <c r="AEP44" s="26"/>
      <c r="AEQ44" s="26"/>
      <c r="AER44" s="26"/>
      <c r="AES44" s="26"/>
      <c r="AET44" s="26"/>
      <c r="AEU44" s="26"/>
      <c r="AEV44" s="26"/>
      <c r="AEW44" s="26"/>
      <c r="AEX44" s="26"/>
      <c r="AEY44" s="26"/>
      <c r="AEZ44" s="26"/>
      <c r="AFA44" s="26"/>
      <c r="AFB44" s="26"/>
      <c r="AFC44" s="26"/>
      <c r="AFD44" s="26"/>
      <c r="AFE44" s="26"/>
      <c r="AFF44" s="26"/>
      <c r="AFG44" s="26"/>
      <c r="AFH44" s="26"/>
      <c r="AFI44" s="26"/>
      <c r="AFJ44" s="26"/>
      <c r="AFK44" s="26"/>
      <c r="AFL44" s="26"/>
      <c r="AFM44" s="26"/>
      <c r="AFN44" s="26"/>
      <c r="AFO44" s="26"/>
      <c r="AFP44" s="26"/>
      <c r="AFQ44" s="26"/>
      <c r="AFR44" s="26"/>
      <c r="AFS44" s="26"/>
      <c r="AFT44" s="26"/>
      <c r="AFU44" s="26"/>
      <c r="AFV44" s="26"/>
      <c r="AFW44" s="26"/>
      <c r="AFX44" s="26"/>
      <c r="AFY44" s="26"/>
      <c r="AFZ44" s="26"/>
      <c r="AGA44" s="26"/>
      <c r="AGB44" s="26"/>
      <c r="AGC44" s="26"/>
      <c r="AGD44" s="26"/>
      <c r="AGE44" s="26"/>
      <c r="AGF44" s="26"/>
      <c r="AGG44" s="26"/>
      <c r="AGH44" s="26"/>
      <c r="AGI44" s="26"/>
      <c r="AGJ44" s="26"/>
      <c r="AGK44" s="26"/>
      <c r="AGL44" s="26"/>
      <c r="AGM44" s="26"/>
      <c r="AGN44" s="26"/>
      <c r="AGO44" s="26"/>
      <c r="AGP44" s="26"/>
      <c r="AGQ44" s="26"/>
      <c r="AGR44" s="26"/>
      <c r="AGS44" s="26"/>
      <c r="AGT44" s="26"/>
      <c r="AGU44" s="26"/>
      <c r="AGV44" s="26"/>
      <c r="AGW44" s="26"/>
      <c r="AGX44" s="26"/>
      <c r="AGY44" s="26"/>
      <c r="AGZ44" s="26"/>
      <c r="AHA44" s="26"/>
      <c r="AHB44" s="26"/>
      <c r="AHC44" s="26"/>
      <c r="AHD44" s="26"/>
      <c r="AHE44" s="26"/>
      <c r="AHF44" s="26"/>
      <c r="AHG44" s="26"/>
      <c r="AHH44" s="26"/>
      <c r="AHI44" s="26"/>
      <c r="AHJ44" s="26"/>
      <c r="AHK44" s="26"/>
      <c r="AHL44" s="26"/>
      <c r="AHM44" s="26"/>
      <c r="AHN44" s="26"/>
      <c r="AHO44" s="26"/>
      <c r="AHP44" s="26"/>
      <c r="AHQ44" s="26"/>
      <c r="AHR44" s="26"/>
      <c r="AHS44" s="26"/>
      <c r="AHT44" s="26"/>
      <c r="AHU44" s="26"/>
      <c r="AHV44" s="26"/>
      <c r="AHW44" s="26"/>
      <c r="AHX44" s="26"/>
      <c r="AHY44" s="26"/>
      <c r="AHZ44" s="26"/>
      <c r="AIA44" s="26"/>
      <c r="AIB44" s="26"/>
      <c r="AIC44" s="26"/>
      <c r="AID44" s="26"/>
      <c r="AIE44" s="26"/>
      <c r="AIF44" s="26"/>
      <c r="AIG44" s="26"/>
      <c r="AIH44" s="26"/>
      <c r="AII44" s="26"/>
      <c r="AIJ44" s="26"/>
      <c r="AIK44" s="26"/>
      <c r="AIL44" s="26"/>
      <c r="AIM44" s="26"/>
      <c r="AIN44" s="26"/>
      <c r="AIO44" s="26"/>
      <c r="AIP44" s="26"/>
      <c r="AIQ44" s="26"/>
      <c r="AIR44" s="26"/>
      <c r="AIS44" s="26"/>
      <c r="AIT44" s="26"/>
      <c r="AIU44" s="26"/>
      <c r="AIV44" s="26"/>
      <c r="AIW44" s="26"/>
      <c r="AIX44" s="26"/>
      <c r="AIY44" s="26"/>
      <c r="AIZ44" s="26"/>
      <c r="AJA44" s="26"/>
      <c r="AJB44" s="26"/>
      <c r="AJC44" s="26"/>
      <c r="AJD44" s="26"/>
      <c r="AJE44" s="26"/>
      <c r="AJF44" s="26"/>
      <c r="AJG44" s="26"/>
      <c r="AJH44" s="26"/>
      <c r="AJI44" s="26"/>
      <c r="AJJ44" s="26"/>
      <c r="AJK44" s="26"/>
      <c r="AJL44" s="26"/>
      <c r="AJM44" s="26"/>
      <c r="AJN44" s="26"/>
      <c r="AJO44" s="26"/>
      <c r="AJP44" s="26"/>
      <c r="AJQ44" s="26"/>
      <c r="AJR44" s="26"/>
      <c r="AJS44" s="26"/>
      <c r="AJT44" s="26"/>
      <c r="AJU44" s="26"/>
      <c r="AJV44" s="26"/>
      <c r="AJW44" s="26"/>
      <c r="AJX44" s="26"/>
      <c r="AJY44" s="26"/>
      <c r="AJZ44" s="26"/>
      <c r="AKA44" s="26"/>
      <c r="AKB44" s="26"/>
      <c r="AKC44" s="26"/>
      <c r="AKD44" s="26"/>
      <c r="AKE44" s="26"/>
      <c r="AKF44" s="26"/>
      <c r="AKG44" s="26"/>
      <c r="AKH44" s="26"/>
      <c r="AKI44" s="26"/>
      <c r="AKJ44" s="26"/>
      <c r="AKK44" s="26"/>
      <c r="AKL44" s="26"/>
      <c r="AKM44" s="26"/>
      <c r="AKN44" s="26"/>
    </row>
    <row r="45" spans="1:976" ht="43.5" customHeight="1" x14ac:dyDescent="0.25">
      <c r="A45" s="424"/>
      <c r="B45" s="425"/>
      <c r="C45" s="426"/>
      <c r="D45" s="426"/>
      <c r="E45" s="426"/>
      <c r="F45" s="426"/>
      <c r="G45" s="427"/>
      <c r="H45" s="97" t="s">
        <v>64</v>
      </c>
      <c r="I45" s="97" t="s">
        <v>65</v>
      </c>
      <c r="J45" s="97" t="s">
        <v>66</v>
      </c>
      <c r="K45" s="440"/>
      <c r="L45" s="441"/>
    </row>
    <row r="46" spans="1:976" s="24" customFormat="1" x14ac:dyDescent="0.25">
      <c r="A46" s="34" t="s">
        <v>166</v>
      </c>
      <c r="B46" s="30" t="s">
        <v>179</v>
      </c>
      <c r="C46" s="432" t="s">
        <v>6</v>
      </c>
      <c r="D46" s="432"/>
      <c r="E46" s="432"/>
      <c r="F46" s="432"/>
      <c r="G46" s="28">
        <f>[1]Bev.Könyv.!$D$24</f>
        <v>260724</v>
      </c>
      <c r="H46" s="28">
        <f>[2]Bev.Könyv.!$D$14</f>
        <v>260724</v>
      </c>
      <c r="I46" s="22"/>
      <c r="J46" s="22"/>
      <c r="K46" s="155">
        <v>260724</v>
      </c>
      <c r="L46" s="14">
        <v>260724</v>
      </c>
    </row>
    <row r="47" spans="1:976" s="24" customFormat="1" x14ac:dyDescent="0.25">
      <c r="A47" s="34" t="s">
        <v>168</v>
      </c>
      <c r="B47" s="30" t="s">
        <v>180</v>
      </c>
      <c r="C47" s="432" t="s">
        <v>181</v>
      </c>
      <c r="D47" s="432"/>
      <c r="E47" s="432"/>
      <c r="F47" s="432"/>
      <c r="G47" s="28"/>
      <c r="H47" s="22"/>
      <c r="I47" s="22"/>
      <c r="J47" s="22"/>
      <c r="K47" s="155"/>
      <c r="L47" s="14"/>
    </row>
    <row r="48" spans="1:976" s="24" customFormat="1" x14ac:dyDescent="0.25">
      <c r="A48" s="202">
        <v>37</v>
      </c>
      <c r="B48" s="203" t="s">
        <v>293</v>
      </c>
      <c r="C48" s="210" t="s">
        <v>294</v>
      </c>
      <c r="D48" s="211"/>
      <c r="E48" s="211"/>
      <c r="F48" s="212"/>
      <c r="G48" s="28"/>
      <c r="H48" s="22"/>
      <c r="I48" s="22"/>
      <c r="J48" s="126"/>
      <c r="K48" s="129"/>
      <c r="L48" s="14"/>
    </row>
    <row r="49" spans="1:12" s="24" customFormat="1" x14ac:dyDescent="0.25">
      <c r="A49" s="34" t="s">
        <v>170</v>
      </c>
      <c r="B49" s="30" t="s">
        <v>200</v>
      </c>
      <c r="C49" s="52" t="s">
        <v>72</v>
      </c>
      <c r="D49" s="53"/>
      <c r="E49" s="53"/>
      <c r="F49" s="54"/>
      <c r="G49" s="28">
        <f>[1]Bev.Könyv.!$D$25</f>
        <v>14163413</v>
      </c>
      <c r="H49" s="28">
        <f>[1]Bev.Könyv.!$D$25</f>
        <v>14163413</v>
      </c>
      <c r="I49" s="22"/>
      <c r="J49" s="22"/>
      <c r="K49" s="155">
        <v>14811413</v>
      </c>
      <c r="L49" s="14">
        <v>14811413</v>
      </c>
    </row>
    <row r="50" spans="1:12" s="24" customFormat="1" ht="37.15" customHeight="1" x14ac:dyDescent="0.25">
      <c r="A50" s="37" t="s">
        <v>171</v>
      </c>
      <c r="B50" s="43" t="s">
        <v>80</v>
      </c>
      <c r="C50" s="435" t="s">
        <v>81</v>
      </c>
      <c r="D50" s="436"/>
      <c r="E50" s="436"/>
      <c r="F50" s="437"/>
      <c r="G50" s="39">
        <f>SUM(G46:G49)</f>
        <v>14424137</v>
      </c>
      <c r="H50" s="39">
        <f>SUM(H46:H49)</f>
        <v>14424137</v>
      </c>
      <c r="I50" s="82"/>
      <c r="J50" s="82"/>
      <c r="K50" s="135">
        <f>SUM(K46:K49)</f>
        <v>15072137</v>
      </c>
      <c r="L50" s="135">
        <f>SUM(L46:L49)</f>
        <v>15072137</v>
      </c>
    </row>
    <row r="51" spans="1:12" x14ac:dyDescent="0.25">
      <c r="K51" s="127"/>
      <c r="L51" s="130"/>
    </row>
    <row r="52" spans="1:12" x14ac:dyDescent="0.25">
      <c r="A52" s="37"/>
      <c r="B52" s="43" t="s">
        <v>223</v>
      </c>
      <c r="C52" s="433"/>
      <c r="D52" s="433"/>
      <c r="E52" s="433"/>
      <c r="F52" s="433"/>
      <c r="G52" s="39">
        <f>G41+G50</f>
        <v>14844137</v>
      </c>
      <c r="H52" s="39"/>
      <c r="I52" s="193"/>
      <c r="J52" s="193"/>
      <c r="K52" s="128">
        <f>K41+K50</f>
        <v>15492137</v>
      </c>
      <c r="L52" s="135">
        <f>L41+L50</f>
        <v>16200746</v>
      </c>
    </row>
    <row r="53" spans="1:12" x14ac:dyDescent="0.25">
      <c r="L53" s="130"/>
    </row>
    <row r="54" spans="1:12" x14ac:dyDescent="0.25">
      <c r="L54" s="130" t="s">
        <v>305</v>
      </c>
    </row>
    <row r="55" spans="1:12" x14ac:dyDescent="0.25">
      <c r="L55" s="127"/>
    </row>
    <row r="56" spans="1:12" x14ac:dyDescent="0.25">
      <c r="L56" s="127"/>
    </row>
    <row r="57" spans="1:12" x14ac:dyDescent="0.25">
      <c r="L57" s="127"/>
    </row>
  </sheetData>
  <mergeCells count="47">
    <mergeCell ref="L5:L6"/>
    <mergeCell ref="L44:L45"/>
    <mergeCell ref="K5:K6"/>
    <mergeCell ref="K44:K45"/>
    <mergeCell ref="A43:J43"/>
    <mergeCell ref="A44:A45"/>
    <mergeCell ref="B44:B45"/>
    <mergeCell ref="C44:F45"/>
    <mergeCell ref="G44:G45"/>
    <mergeCell ref="H44:J44"/>
    <mergeCell ref="C33:F33"/>
    <mergeCell ref="C36:F36"/>
    <mergeCell ref="C38:F38"/>
    <mergeCell ref="C40:F40"/>
    <mergeCell ref="C41:F41"/>
    <mergeCell ref="A1:J1"/>
    <mergeCell ref="C17:F17"/>
    <mergeCell ref="C7:F7"/>
    <mergeCell ref="C8:F8"/>
    <mergeCell ref="C9:F9"/>
    <mergeCell ref="C12:F12"/>
    <mergeCell ref="C14:F14"/>
    <mergeCell ref="C15:F15"/>
    <mergeCell ref="C16:F16"/>
    <mergeCell ref="A5:A6"/>
    <mergeCell ref="B5:B6"/>
    <mergeCell ref="C5:F6"/>
    <mergeCell ref="G5:G6"/>
    <mergeCell ref="H5:J5"/>
    <mergeCell ref="A3:J3"/>
    <mergeCell ref="A4:J4"/>
    <mergeCell ref="C52:F52"/>
    <mergeCell ref="C29:F29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46:F46"/>
    <mergeCell ref="C47:F47"/>
    <mergeCell ref="C50:F5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bev.össz..</vt:lpstr>
      <vt:lpstr>kiad.össz..</vt:lpstr>
      <vt:lpstr>önk.bev.</vt:lpstr>
      <vt:lpstr>önk.kiad.</vt:lpstr>
      <vt:lpstr>hivatal bev.</vt:lpstr>
      <vt:lpstr>hivatal kiad.</vt:lpstr>
      <vt:lpstr>óvoda bev.</vt:lpstr>
      <vt:lpstr>óvoda kiad.</vt:lpstr>
      <vt:lpstr>könyvtár bev.</vt:lpstr>
      <vt:lpstr>könyvtár kiad.</vt:lpstr>
      <vt:lpstr>beruházás</vt:lpstr>
      <vt:lpstr>tartalék</vt:lpstr>
      <vt:lpstr>maradvány</vt:lpstr>
      <vt:lpstr>Mérleg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Némethné Povázson Éva</dc:creator>
  <cp:lastModifiedBy>User</cp:lastModifiedBy>
  <cp:lastPrinted>2022-05-17T13:29:06Z</cp:lastPrinted>
  <dcterms:created xsi:type="dcterms:W3CDTF">2015-01-18T20:49:08Z</dcterms:created>
  <dcterms:modified xsi:type="dcterms:W3CDTF">2022-05-19T11:53:42Z</dcterms:modified>
</cp:coreProperties>
</file>